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KLIENTI\SLCR\SpS\2023\"/>
    </mc:Choice>
  </mc:AlternateContent>
  <xr:revisionPtr revIDLastSave="0" documentId="13_ncr:1_{0C12AEE3-EE74-4E14-A188-FBCD2ACC85E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dnocení sezona" sheetId="4" r:id="rId1"/>
    <sheet name="finance" sheetId="6" r:id="rId2"/>
  </sheets>
  <definedNames>
    <definedName name="_xlnm._FilterDatabase" localSheetId="1" hidden="1">finance!$B$4:$D$22</definedName>
    <definedName name="_xlnm.Print_Area" localSheetId="0">'hodnocení sezona'!$A$1:$V$33</definedName>
  </definedNames>
  <calcPr calcId="181029"/>
</workbook>
</file>

<file path=xl/calcChain.xml><?xml version="1.0" encoding="utf-8"?>
<calcChain xmlns="http://schemas.openxmlformats.org/spreadsheetml/2006/main">
  <c r="D26" i="6" l="1"/>
  <c r="D25" i="6"/>
  <c r="F18" i="6"/>
  <c r="F19" i="6" s="1"/>
  <c r="F20" i="6" s="1"/>
  <c r="F21" i="6" s="1"/>
  <c r="F22" i="6" s="1"/>
  <c r="F10" i="6"/>
  <c r="F11" i="6" s="1"/>
  <c r="F12" i="6" s="1"/>
  <c r="F13" i="6" s="1"/>
  <c r="F14" i="6" s="1"/>
  <c r="F15" i="6" s="1"/>
  <c r="F16" i="6" s="1"/>
  <c r="F7" i="6"/>
  <c r="F8" i="6" s="1"/>
  <c r="F6" i="6"/>
  <c r="P11" i="6"/>
  <c r="P10" i="6"/>
  <c r="P9" i="6"/>
  <c r="N25" i="6"/>
  <c r="N27" i="6" s="1"/>
  <c r="H10" i="6" l="1"/>
  <c r="H9" i="6"/>
  <c r="H8" i="6"/>
  <c r="F24" i="6"/>
  <c r="F26" i="6" s="1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9" i="4"/>
  <c r="T13" i="4"/>
  <c r="Q19" i="4" l="1"/>
  <c r="R9" i="4"/>
  <c r="R19" i="4"/>
  <c r="R12" i="4"/>
  <c r="R15" i="4"/>
  <c r="R14" i="4"/>
  <c r="R22" i="4"/>
  <c r="R18" i="4"/>
  <c r="R11" i="4"/>
  <c r="R20" i="4"/>
  <c r="R17" i="4"/>
  <c r="R21" i="4"/>
  <c r="R16" i="4"/>
  <c r="R27" i="4"/>
  <c r="R26" i="4"/>
  <c r="R24" i="4"/>
  <c r="R23" i="4"/>
  <c r="R25" i="4"/>
  <c r="R10" i="4"/>
  <c r="R13" i="4"/>
  <c r="E29" i="4"/>
  <c r="F29" i="4"/>
  <c r="D29" i="4"/>
  <c r="P18" i="4" l="1"/>
  <c r="Q18" i="4"/>
  <c r="T18" i="4"/>
  <c r="P10" i="4"/>
  <c r="Q10" i="4"/>
  <c r="T10" i="4"/>
  <c r="P16" i="4"/>
  <c r="Q16" i="4"/>
  <c r="T16" i="4"/>
  <c r="P13" i="4"/>
  <c r="P22" i="4"/>
  <c r="Q22" i="4"/>
  <c r="T22" i="4"/>
  <c r="P20" i="4"/>
  <c r="Q20" i="4"/>
  <c r="T20" i="4"/>
  <c r="P19" i="4"/>
  <c r="T19" i="4"/>
  <c r="P12" i="4"/>
  <c r="Q12" i="4"/>
  <c r="T12" i="4"/>
  <c r="P17" i="4"/>
  <c r="Q17" i="4"/>
  <c r="T17" i="4"/>
  <c r="P15" i="4"/>
  <c r="Q15" i="4"/>
  <c r="T15" i="4"/>
  <c r="P26" i="4"/>
  <c r="Q26" i="4"/>
  <c r="T26" i="4"/>
  <c r="P21" i="4"/>
  <c r="Q21" i="4"/>
  <c r="T21" i="4"/>
  <c r="P14" i="4"/>
  <c r="Q14" i="4"/>
  <c r="T14" i="4"/>
  <c r="P25" i="4"/>
  <c r="Q25" i="4"/>
  <c r="T25" i="4"/>
  <c r="P23" i="4"/>
  <c r="Q23" i="4"/>
  <c r="T23" i="4"/>
  <c r="P27" i="4"/>
  <c r="Q27" i="4"/>
  <c r="T27" i="4"/>
  <c r="P24" i="4"/>
  <c r="Q24" i="4"/>
  <c r="T24" i="4"/>
  <c r="P11" i="4"/>
  <c r="Q11" i="4"/>
  <c r="T11" i="4"/>
  <c r="P9" i="4"/>
  <c r="Q9" i="4"/>
  <c r="T9" i="4"/>
  <c r="U24" i="4" l="1"/>
  <c r="U21" i="4"/>
  <c r="U13" i="4"/>
  <c r="U9" i="4"/>
  <c r="U11" i="4"/>
  <c r="U27" i="4"/>
  <c r="U23" i="4"/>
  <c r="U25" i="4"/>
  <c r="U14" i="4"/>
  <c r="U26" i="4"/>
  <c r="U15" i="4"/>
  <c r="U17" i="4"/>
  <c r="U12" i="4"/>
  <c r="U19" i="4"/>
  <c r="U20" i="4"/>
  <c r="U22" i="4"/>
  <c r="U16" i="4"/>
  <c r="U10" i="4"/>
  <c r="U18" i="4"/>
  <c r="V27" i="4" l="1"/>
  <c r="V12" i="4"/>
  <c r="V16" i="4"/>
  <c r="V10" i="4"/>
  <c r="V13" i="4"/>
  <c r="V22" i="4"/>
  <c r="V11" i="4"/>
  <c r="V15" i="4"/>
  <c r="V25" i="4"/>
  <c r="V21" i="4"/>
  <c r="V23" i="4"/>
  <c r="V9" i="4"/>
  <c r="V26" i="4"/>
  <c r="V14" i="4"/>
  <c r="V19" i="4"/>
  <c r="V18" i="4"/>
  <c r="V20" i="4"/>
  <c r="V17" i="4"/>
  <c r="V24" i="4"/>
</calcChain>
</file>

<file path=xl/sharedStrings.xml><?xml version="1.0" encoding="utf-8"?>
<sst xmlns="http://schemas.openxmlformats.org/spreadsheetml/2006/main" count="271" uniqueCount="102">
  <si>
    <t>počet</t>
  </si>
  <si>
    <t>závodníků</t>
  </si>
  <si>
    <t>body</t>
  </si>
  <si>
    <t>hlavní kritéria</t>
  </si>
  <si>
    <t>výkonnost</t>
  </si>
  <si>
    <t>návaznost</t>
  </si>
  <si>
    <t>žáci</t>
  </si>
  <si>
    <t>junioři</t>
  </si>
  <si>
    <t>žáků</t>
  </si>
  <si>
    <t>přípravka</t>
  </si>
  <si>
    <t>členů</t>
  </si>
  <si>
    <t>předžáci</t>
  </si>
  <si>
    <t>DT + I.tř</t>
  </si>
  <si>
    <t xml:space="preserve">vedoucí </t>
  </si>
  <si>
    <t>třída</t>
  </si>
  <si>
    <t>ANO</t>
  </si>
  <si>
    <t>body ČP</t>
  </si>
  <si>
    <t>trenéři</t>
  </si>
  <si>
    <t>Celkem</t>
  </si>
  <si>
    <t xml:space="preserve"> II.tř</t>
  </si>
  <si>
    <t>Oddíly</t>
  </si>
  <si>
    <t>Pořadí</t>
  </si>
  <si>
    <t xml:space="preserve">bodující </t>
  </si>
  <si>
    <t>kategorií</t>
  </si>
  <si>
    <t>PAP+žáci</t>
  </si>
  <si>
    <t>členská</t>
  </si>
  <si>
    <t>základna</t>
  </si>
  <si>
    <r>
      <t>trenér</t>
    </r>
    <r>
      <rPr>
        <b/>
        <vertAlign val="superscript"/>
        <sz val="11"/>
        <color rgb="FF000000"/>
        <rFont val="Calibri"/>
        <family val="2"/>
        <charset val="238"/>
        <scheme val="minor"/>
      </rPr>
      <t>4)</t>
    </r>
  </si>
  <si>
    <t>TJ Bižuterie Jablonec</t>
  </si>
  <si>
    <t>TJ Spartak Vrchlabí</t>
  </si>
  <si>
    <t>SK Ještěd</t>
  </si>
  <si>
    <t>SK Lajdáček</t>
  </si>
  <si>
    <t>TJ Spartak Rokytnice</t>
  </si>
  <si>
    <t>Vysočina</t>
  </si>
  <si>
    <t>SKI Bílá</t>
  </si>
  <si>
    <t>SA Špindl</t>
  </si>
  <si>
    <t>SK Victoria Brno</t>
  </si>
  <si>
    <t>Vodní Stavby Praha</t>
  </si>
  <si>
    <t>SK Šumperk + Kouty</t>
  </si>
  <si>
    <t>SKI Soláň + LO Hrachovec</t>
  </si>
  <si>
    <t>TJ Pec + Loko Trutnov</t>
  </si>
  <si>
    <t>SK Ústí n.O.</t>
  </si>
  <si>
    <t>Lyko Prachatice + Písek + Lipno</t>
  </si>
  <si>
    <t>TJ Sokol Deštné + Teplice n.M.</t>
  </si>
  <si>
    <t>Ski klub Ještěd (S.H.)</t>
  </si>
  <si>
    <t>Kraj</t>
  </si>
  <si>
    <t>Praha</t>
  </si>
  <si>
    <t>Jihomoravský</t>
  </si>
  <si>
    <t>Liberecký</t>
  </si>
  <si>
    <t>Hradecký</t>
  </si>
  <si>
    <t>Pardubický</t>
  </si>
  <si>
    <t>Jihočeský</t>
  </si>
  <si>
    <t>Zlínský</t>
  </si>
  <si>
    <t>Moravskoslezský</t>
  </si>
  <si>
    <t>regionální</t>
  </si>
  <si>
    <t>výlučnost</t>
  </si>
  <si>
    <t>SK Jánské Lázně</t>
  </si>
  <si>
    <t>Vysočina + RT Záhrobský</t>
  </si>
  <si>
    <t>SK Vrbno + TC Praděd + Annaberg</t>
  </si>
  <si>
    <t>ok</t>
  </si>
  <si>
    <t xml:space="preserve"> III. a IV.tř</t>
  </si>
  <si>
    <t>Pořadí pro financování podle bodů bez regionální výlučnosti</t>
  </si>
  <si>
    <t>Hodnocení SpS za sezonu 2022/2023</t>
  </si>
  <si>
    <t>1) SpS získá body dle tohoto kritéria jen tehdy, pokud počet závodníků SpS v kategoriích předžáci a žáci je min. 10 závodníků</t>
  </si>
  <si>
    <t>2) započítávají se jen závodící členové, kteří absolvovali alespoň 4 starty</t>
  </si>
  <si>
    <t>3) započítávají se jen závodící členové, absolvovali alespoň 6 startů</t>
  </si>
  <si>
    <t>4) DT a trenér 1.třídy = 1, trenér II.třídy = 2</t>
  </si>
  <si>
    <t>5) nezapočítává se hlavní trenér</t>
  </si>
  <si>
    <r>
      <t xml:space="preserve">trenérů </t>
    </r>
    <r>
      <rPr>
        <b/>
        <sz val="8"/>
        <color theme="1"/>
        <rFont val="Calibri"/>
        <family val="2"/>
        <charset val="238"/>
        <scheme val="minor"/>
      </rPr>
      <t>5)</t>
    </r>
  </si>
  <si>
    <r>
      <t>závodících</t>
    </r>
    <r>
      <rPr>
        <b/>
        <sz val="8"/>
        <color theme="1"/>
        <rFont val="Calibri"/>
        <family val="2"/>
        <charset val="238"/>
        <scheme val="minor"/>
      </rPr>
      <t xml:space="preserve"> 3)</t>
    </r>
  </si>
  <si>
    <r>
      <t xml:space="preserve">závodících </t>
    </r>
    <r>
      <rPr>
        <b/>
        <sz val="8"/>
        <color theme="1"/>
        <rFont val="Calibri"/>
        <family val="2"/>
        <charset val="238"/>
        <scheme val="minor"/>
      </rPr>
      <t>2)</t>
    </r>
  </si>
  <si>
    <r>
      <t xml:space="preserve">sportovci </t>
    </r>
    <r>
      <rPr>
        <b/>
        <sz val="8"/>
        <color theme="1"/>
        <rFont val="Calibri"/>
        <family val="2"/>
        <charset val="238"/>
        <scheme val="minor"/>
      </rPr>
      <t>1)</t>
    </r>
  </si>
  <si>
    <r>
      <t xml:space="preserve">trenérské zajištění </t>
    </r>
    <r>
      <rPr>
        <b/>
        <sz val="9"/>
        <color theme="1"/>
        <rFont val="Calibri"/>
        <family val="2"/>
        <charset val="238"/>
        <scheme val="minor"/>
      </rPr>
      <t>6)</t>
    </r>
  </si>
  <si>
    <t>NE</t>
  </si>
  <si>
    <t>Letko Adam DT</t>
  </si>
  <si>
    <t>bez motor.testů</t>
  </si>
  <si>
    <t>body 21/22</t>
  </si>
  <si>
    <t>body 22/23</t>
  </si>
  <si>
    <t>S. Hofman - v předžácích vykazuje závodníky Haná, Vrbno, nezařazená</t>
  </si>
  <si>
    <t>ne</t>
  </si>
  <si>
    <t>6) Počet trenérů, za něž lze získat body, je omezen počtem 5 závodníků na jednoho trenéra, tedy dle vzorce T = (Z / 5)</t>
  </si>
  <si>
    <t>A</t>
  </si>
  <si>
    <t>B</t>
  </si>
  <si>
    <t>C</t>
  </si>
  <si>
    <t>rozpočet</t>
  </si>
  <si>
    <t>měsíčně</t>
  </si>
  <si>
    <t>1. pololetí</t>
  </si>
  <si>
    <t>2. pololetí - zbývá</t>
  </si>
  <si>
    <t>pololetně</t>
  </si>
  <si>
    <t>?</t>
  </si>
  <si>
    <t>A = 100-85</t>
  </si>
  <si>
    <t>C = 69-30</t>
  </si>
  <si>
    <t>B = 84-70</t>
  </si>
  <si>
    <t>A = 100-80</t>
  </si>
  <si>
    <t>B = 79-60</t>
  </si>
  <si>
    <t>C = 59-30</t>
  </si>
  <si>
    <t>poznámky</t>
  </si>
  <si>
    <t>započítaných</t>
  </si>
  <si>
    <t>2021/22</t>
  </si>
  <si>
    <t>2022/23</t>
  </si>
  <si>
    <t>trenérů</t>
  </si>
  <si>
    <t xml:space="preserve">S. Hofman - v juniorské kategorii z vykázaných 8 juniorů za SK Ještěd závodí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</si>
</sst>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vertAlign val="superscript"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0" xfId="0" applyFont="1" applyBorder="1"/>
    <xf numFmtId="0" fontId="0" fillId="0" borderId="31" xfId="0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0" fontId="6" fillId="0" borderId="0" xfId="0" applyFont="1"/>
    <xf numFmtId="3" fontId="3" fillId="0" borderId="32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4" fillId="4" borderId="11" xfId="0" applyFont="1" applyFill="1" applyBorder="1" applyAlignment="1" applyProtection="1">
      <alignment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vertical="center"/>
      <protection locked="0"/>
    </xf>
    <xf numFmtId="0" fontId="4" fillId="4" borderId="21" xfId="0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2" fillId="0" borderId="35" xfId="0" applyFont="1" applyBorder="1" applyAlignment="1">
      <alignment vertical="center"/>
    </xf>
    <xf numFmtId="4" fontId="0" fillId="0" borderId="36" xfId="0" applyNumberFormat="1" applyBorder="1" applyAlignment="1">
      <alignment horizontal="center" vertical="center"/>
    </xf>
    <xf numFmtId="4" fontId="0" fillId="0" borderId="37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1" fontId="0" fillId="3" borderId="22" xfId="0" applyNumberFormat="1" applyFill="1" applyBorder="1" applyAlignment="1" applyProtection="1">
      <alignment horizontal="center" vertical="center"/>
      <protection locked="0"/>
    </xf>
    <xf numFmtId="1" fontId="0" fillId="3" borderId="23" xfId="0" applyNumberFormat="1" applyFill="1" applyBorder="1" applyAlignment="1" applyProtection="1">
      <alignment horizontal="center" vertical="center"/>
      <protection locked="0"/>
    </xf>
    <xf numFmtId="1" fontId="0" fillId="3" borderId="41" xfId="0" applyNumberFormat="1" applyFill="1" applyBorder="1" applyAlignment="1" applyProtection="1">
      <alignment horizontal="center" vertical="center"/>
      <protection locked="0"/>
    </xf>
    <xf numFmtId="1" fontId="0" fillId="0" borderId="41" xfId="0" applyNumberForma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3" borderId="18" xfId="1" applyFont="1" applyFill="1" applyBorder="1" applyAlignment="1">
      <alignment horizontal="center" vertical="center"/>
    </xf>
    <xf numFmtId="0" fontId="0" fillId="3" borderId="11" xfId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0" fillId="3" borderId="2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4" fillId="4" borderId="1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vertical="center"/>
      <protection locked="0"/>
    </xf>
    <xf numFmtId="2" fontId="0" fillId="0" borderId="42" xfId="0" applyNumberForma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4" fontId="13" fillId="0" borderId="1" xfId="0" applyNumberFormat="1" applyFont="1" applyBorder="1" applyAlignment="1">
      <alignment horizontal="center" vertical="center"/>
    </xf>
    <xf numFmtId="0" fontId="13" fillId="0" borderId="13" xfId="0" applyFont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2" fontId="0" fillId="3" borderId="39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2" fontId="0" fillId="3" borderId="24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/>
    </xf>
    <xf numFmtId="0" fontId="0" fillId="5" borderId="0" xfId="0" applyFill="1"/>
    <xf numFmtId="3" fontId="0" fillId="0" borderId="0" xfId="0" applyNumberFormat="1"/>
    <xf numFmtId="0" fontId="4" fillId="4" borderId="0" xfId="0" applyFont="1" applyFill="1" applyAlignment="1" applyProtection="1">
      <alignment vertical="center"/>
      <protection locked="0"/>
    </xf>
    <xf numFmtId="3" fontId="0" fillId="0" borderId="0" xfId="0" applyNumberFormat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0" fillId="7" borderId="0" xfId="0" applyFill="1"/>
    <xf numFmtId="164" fontId="0" fillId="8" borderId="1" xfId="0" applyNumberFormat="1" applyFill="1" applyBorder="1" applyAlignment="1">
      <alignment horizontal="center"/>
    </xf>
    <xf numFmtId="0" fontId="0" fillId="8" borderId="0" xfId="0" applyFill="1"/>
    <xf numFmtId="0" fontId="2" fillId="4" borderId="18" xfId="0" applyFont="1" applyFill="1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center" vertical="center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1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3" fillId="3" borderId="0" xfId="0" applyFont="1" applyFill="1"/>
    <xf numFmtId="0" fontId="12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2" fillId="0" borderId="0" xfId="0" applyFont="1"/>
    <xf numFmtId="0" fontId="14" fillId="0" borderId="0" xfId="0" applyFont="1"/>
    <xf numFmtId="0" fontId="0" fillId="0" borderId="0" xfId="0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4" borderId="19" xfId="0" applyFont="1" applyFill="1" applyBorder="1" applyAlignment="1">
      <alignment horizontal="left" vertical="center"/>
    </xf>
    <xf numFmtId="0" fontId="4" fillId="4" borderId="44" xfId="0" applyFont="1" applyFill="1" applyBorder="1" applyAlignment="1" applyProtection="1">
      <alignment vertical="center"/>
      <protection locked="0"/>
    </xf>
    <xf numFmtId="0" fontId="2" fillId="4" borderId="44" xfId="0" applyFont="1" applyFill="1" applyBorder="1" applyAlignment="1" applyProtection="1">
      <alignment vertical="center"/>
      <protection locked="0"/>
    </xf>
    <xf numFmtId="0" fontId="4" fillId="4" borderId="2" xfId="0" applyFont="1" applyFill="1" applyBorder="1" applyAlignment="1" applyProtection="1">
      <alignment vertical="center"/>
      <protection locked="0"/>
    </xf>
    <xf numFmtId="0" fontId="4" fillId="4" borderId="45" xfId="0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center"/>
    </xf>
    <xf numFmtId="0" fontId="0" fillId="0" borderId="46" xfId="0" applyBorder="1" applyAlignment="1">
      <alignment horizontal="center" vertical="center"/>
    </xf>
    <xf numFmtId="1" fontId="13" fillId="3" borderId="9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3" borderId="47" xfId="0" applyNumberFormat="1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15" fillId="0" borderId="0" xfId="0" applyFont="1"/>
    <xf numFmtId="0" fontId="1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5" fillId="3" borderId="1" xfId="1" applyFont="1" applyFill="1" applyBorder="1" applyAlignment="1">
      <alignment horizontal="center" vertical="center"/>
    </xf>
    <xf numFmtId="0" fontId="16" fillId="4" borderId="1" xfId="0" applyFont="1" applyFill="1" applyBorder="1" applyAlignment="1" applyProtection="1">
      <alignment vertical="center"/>
      <protection locked="0"/>
    </xf>
    <xf numFmtId="164" fontId="15" fillId="5" borderId="1" xfId="0" applyNumberFormat="1" applyFont="1" applyFill="1" applyBorder="1" applyAlignment="1">
      <alignment horizontal="center"/>
    </xf>
    <xf numFmtId="0" fontId="15" fillId="5" borderId="0" xfId="0" applyFont="1" applyFill="1"/>
    <xf numFmtId="3" fontId="15" fillId="0" borderId="0" xfId="0" applyNumberFormat="1" applyFont="1"/>
    <xf numFmtId="0" fontId="11" fillId="4" borderId="1" xfId="0" applyFont="1" applyFill="1" applyBorder="1" applyAlignment="1">
      <alignment horizontal="left" vertical="center"/>
    </xf>
    <xf numFmtId="164" fontId="15" fillId="6" borderId="1" xfId="0" applyNumberFormat="1" applyFont="1" applyFill="1" applyBorder="1" applyAlignment="1">
      <alignment horizontal="center"/>
    </xf>
    <xf numFmtId="0" fontId="15" fillId="6" borderId="0" xfId="0" applyFont="1" applyFill="1"/>
    <xf numFmtId="0" fontId="11" fillId="4" borderId="1" xfId="0" applyFont="1" applyFill="1" applyBorder="1" applyAlignment="1" applyProtection="1">
      <alignment vertical="center"/>
      <protection locked="0"/>
    </xf>
    <xf numFmtId="164" fontId="15" fillId="7" borderId="1" xfId="0" applyNumberFormat="1" applyFont="1" applyFill="1" applyBorder="1" applyAlignment="1">
      <alignment horizontal="center"/>
    </xf>
    <xf numFmtId="0" fontId="15" fillId="7" borderId="0" xfId="0" applyFont="1" applyFill="1"/>
    <xf numFmtId="0" fontId="16" fillId="4" borderId="0" xfId="0" applyFont="1" applyFill="1" applyAlignment="1" applyProtection="1">
      <alignment vertical="center"/>
      <protection locked="0"/>
    </xf>
    <xf numFmtId="3" fontId="15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3"/>
  <sheetViews>
    <sheetView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I41" sqref="I41"/>
    </sheetView>
  </sheetViews>
  <sheetFormatPr defaultRowHeight="15" x14ac:dyDescent="0.25"/>
  <cols>
    <col min="1" max="1" width="6.85546875" customWidth="1"/>
    <col min="2" max="2" width="30.28515625" bestFit="1" customWidth="1"/>
    <col min="3" max="3" width="16.5703125" bestFit="1" customWidth="1"/>
    <col min="5" max="6" width="11.28515625" bestFit="1" customWidth="1"/>
    <col min="11" max="11" width="2.7109375" customWidth="1"/>
    <col min="12" max="13" width="9.85546875" bestFit="1" customWidth="1"/>
    <col min="14" max="14" width="10.5703125" bestFit="1" customWidth="1"/>
    <col min="15" max="15" width="2.5703125" customWidth="1"/>
    <col min="16" max="17" width="9.28515625" customWidth="1"/>
    <col min="18" max="18" width="11" bestFit="1" customWidth="1"/>
    <col min="19" max="19" width="11" customWidth="1"/>
    <col min="20" max="20" width="9.28515625" customWidth="1"/>
    <col min="22" max="22" width="6.7109375" bestFit="1" customWidth="1"/>
    <col min="23" max="23" width="4.42578125" customWidth="1"/>
    <col min="24" max="24" width="18" customWidth="1"/>
  </cols>
  <sheetData>
    <row r="1" spans="1:27" ht="18.75" x14ac:dyDescent="0.3">
      <c r="A1" s="42" t="s">
        <v>62</v>
      </c>
    </row>
    <row r="2" spans="1:27" ht="15.75" thickBot="1" x14ac:dyDescent="0.3">
      <c r="A2" s="5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/>
      <c r="P2" s="5"/>
      <c r="Q2" s="5"/>
      <c r="R2" s="5"/>
      <c r="S2" s="5"/>
      <c r="T2" s="5"/>
      <c r="U2" s="5"/>
      <c r="V2" s="1"/>
      <c r="W2" s="1"/>
      <c r="X2" s="1"/>
    </row>
    <row r="3" spans="1:27" x14ac:dyDescent="0.25">
      <c r="A3" s="5"/>
      <c r="B3" s="5"/>
      <c r="C3" s="5"/>
      <c r="D3" s="152" t="s">
        <v>3</v>
      </c>
      <c r="E3" s="153"/>
      <c r="F3" s="153"/>
      <c r="G3" s="153"/>
      <c r="H3" s="153"/>
      <c r="I3" s="153"/>
      <c r="J3" s="153"/>
      <c r="K3" s="20"/>
      <c r="L3" s="153"/>
      <c r="M3" s="153"/>
      <c r="N3" s="153"/>
      <c r="O3" s="20"/>
      <c r="P3" s="153" t="s">
        <v>2</v>
      </c>
      <c r="Q3" s="153"/>
      <c r="R3" s="153"/>
      <c r="S3" s="153"/>
      <c r="T3" s="153"/>
      <c r="U3" s="153"/>
      <c r="V3" s="29"/>
      <c r="W3" s="1"/>
      <c r="X3" s="1"/>
    </row>
    <row r="4" spans="1:27" x14ac:dyDescent="0.25">
      <c r="A4" s="5"/>
      <c r="B4" s="5"/>
      <c r="C4" s="5"/>
      <c r="D4" s="154" t="s">
        <v>71</v>
      </c>
      <c r="E4" s="155"/>
      <c r="F4" s="156"/>
      <c r="G4" s="157" t="s">
        <v>72</v>
      </c>
      <c r="H4" s="155"/>
      <c r="I4" s="155"/>
      <c r="J4" s="156"/>
      <c r="K4" s="21"/>
      <c r="L4" s="9"/>
      <c r="M4" s="9"/>
      <c r="N4" s="9"/>
      <c r="O4" s="21"/>
      <c r="P4" s="7"/>
      <c r="Q4" s="9"/>
      <c r="R4" s="25"/>
      <c r="S4" s="27"/>
      <c r="T4" s="27"/>
      <c r="U4" s="38"/>
      <c r="V4" s="30"/>
      <c r="W4" s="1"/>
      <c r="X4" s="1"/>
    </row>
    <row r="5" spans="1:27" x14ac:dyDescent="0.25">
      <c r="A5" s="5"/>
      <c r="B5" s="5"/>
      <c r="C5" s="5"/>
      <c r="D5" s="17" t="s">
        <v>0</v>
      </c>
      <c r="E5" s="9" t="s">
        <v>0</v>
      </c>
      <c r="F5" s="10" t="s">
        <v>0</v>
      </c>
      <c r="G5" s="8" t="s">
        <v>13</v>
      </c>
      <c r="H5" s="9" t="s">
        <v>0</v>
      </c>
      <c r="I5" s="9" t="s">
        <v>0</v>
      </c>
      <c r="J5" s="10" t="s">
        <v>0</v>
      </c>
      <c r="K5" s="22"/>
      <c r="L5" s="11" t="s">
        <v>5</v>
      </c>
      <c r="M5" s="11" t="s">
        <v>5</v>
      </c>
      <c r="N5" s="11" t="s">
        <v>4</v>
      </c>
      <c r="O5" s="22"/>
      <c r="P5" s="14"/>
      <c r="Q5" s="11"/>
      <c r="R5" s="26"/>
      <c r="S5" s="28"/>
      <c r="T5" s="28"/>
      <c r="U5" s="39"/>
      <c r="V5" s="30"/>
      <c r="W5" s="1"/>
      <c r="X5" s="1"/>
    </row>
    <row r="6" spans="1:27" ht="17.25" x14ac:dyDescent="0.25">
      <c r="A6" s="5"/>
      <c r="B6" s="5"/>
      <c r="C6" s="5"/>
      <c r="D6" s="18" t="s">
        <v>10</v>
      </c>
      <c r="E6" s="11" t="s">
        <v>70</v>
      </c>
      <c r="F6" s="13" t="s">
        <v>69</v>
      </c>
      <c r="G6" s="128" t="s">
        <v>27</v>
      </c>
      <c r="H6" s="11" t="s">
        <v>68</v>
      </c>
      <c r="I6" s="11" t="s">
        <v>68</v>
      </c>
      <c r="J6" s="11" t="s">
        <v>68</v>
      </c>
      <c r="K6" s="22"/>
      <c r="L6" s="11" t="s">
        <v>23</v>
      </c>
      <c r="M6" s="11" t="s">
        <v>22</v>
      </c>
      <c r="N6" s="11" t="s">
        <v>1</v>
      </c>
      <c r="O6" s="22"/>
      <c r="P6" s="14" t="s">
        <v>25</v>
      </c>
      <c r="Q6" s="11" t="s">
        <v>17</v>
      </c>
      <c r="R6" s="11" t="s">
        <v>5</v>
      </c>
      <c r="S6" s="15" t="s">
        <v>54</v>
      </c>
      <c r="T6" s="15" t="s">
        <v>16</v>
      </c>
      <c r="U6" s="22" t="s">
        <v>18</v>
      </c>
      <c r="V6" s="31" t="s">
        <v>21</v>
      </c>
      <c r="W6" s="1"/>
      <c r="X6" s="1"/>
      <c r="Y6" s="120" t="s">
        <v>0</v>
      </c>
    </row>
    <row r="7" spans="1:27" ht="15.75" thickBot="1" x14ac:dyDescent="0.3">
      <c r="A7" s="5"/>
      <c r="B7" s="5"/>
      <c r="C7" s="5"/>
      <c r="D7" s="18"/>
      <c r="E7" s="11" t="s">
        <v>10</v>
      </c>
      <c r="F7" s="13" t="s">
        <v>10</v>
      </c>
      <c r="G7" s="12" t="s">
        <v>14</v>
      </c>
      <c r="H7" s="11" t="s">
        <v>12</v>
      </c>
      <c r="I7" s="11" t="s">
        <v>19</v>
      </c>
      <c r="J7" s="13" t="s">
        <v>60</v>
      </c>
      <c r="K7" s="22"/>
      <c r="L7" s="11" t="s">
        <v>24</v>
      </c>
      <c r="M7" s="11" t="s">
        <v>7</v>
      </c>
      <c r="N7" s="11" t="s">
        <v>16</v>
      </c>
      <c r="O7" s="22"/>
      <c r="P7" s="14" t="s">
        <v>26</v>
      </c>
      <c r="Q7" s="11"/>
      <c r="R7" s="11" t="s">
        <v>23</v>
      </c>
      <c r="S7" s="15" t="s">
        <v>55</v>
      </c>
      <c r="T7" s="15" t="s">
        <v>8</v>
      </c>
      <c r="U7" s="39"/>
      <c r="V7" s="30"/>
      <c r="W7" s="1"/>
      <c r="X7" s="1"/>
      <c r="Y7" s="3" t="s">
        <v>97</v>
      </c>
    </row>
    <row r="8" spans="1:27" ht="15.75" thickBot="1" x14ac:dyDescent="0.3">
      <c r="A8" s="58"/>
      <c r="B8" s="59" t="s">
        <v>20</v>
      </c>
      <c r="C8" s="122" t="s">
        <v>45</v>
      </c>
      <c r="D8" s="18" t="s">
        <v>9</v>
      </c>
      <c r="E8" s="11" t="s">
        <v>11</v>
      </c>
      <c r="F8" s="13" t="s">
        <v>6</v>
      </c>
      <c r="G8" s="12"/>
      <c r="H8" s="11"/>
      <c r="I8" s="11"/>
      <c r="J8" s="13"/>
      <c r="K8" s="22"/>
      <c r="L8" s="11"/>
      <c r="M8" s="11"/>
      <c r="N8" s="11" t="s">
        <v>8</v>
      </c>
      <c r="O8" s="22"/>
      <c r="P8" s="14"/>
      <c r="Q8" s="11"/>
      <c r="R8" s="11"/>
      <c r="S8" s="15"/>
      <c r="T8" s="28"/>
      <c r="U8" s="39"/>
      <c r="V8" s="30"/>
      <c r="W8" s="115"/>
      <c r="X8" s="1" t="s">
        <v>96</v>
      </c>
      <c r="Y8" s="3" t="s">
        <v>100</v>
      </c>
    </row>
    <row r="9" spans="1:27" s="5" customFormat="1" ht="18" customHeight="1" x14ac:dyDescent="0.25">
      <c r="A9" s="70" t="s">
        <v>59</v>
      </c>
      <c r="B9" s="107" t="s">
        <v>57</v>
      </c>
      <c r="C9" s="123" t="s">
        <v>33</v>
      </c>
      <c r="D9" s="129">
        <v>16</v>
      </c>
      <c r="E9" s="108">
        <v>11</v>
      </c>
      <c r="F9" s="110">
        <v>17</v>
      </c>
      <c r="G9" s="112">
        <v>1</v>
      </c>
      <c r="H9" s="108">
        <v>3</v>
      </c>
      <c r="I9" s="108">
        <v>2</v>
      </c>
      <c r="J9" s="110">
        <v>4</v>
      </c>
      <c r="K9" s="114"/>
      <c r="L9" s="76" t="s">
        <v>15</v>
      </c>
      <c r="M9" s="91" t="s">
        <v>15</v>
      </c>
      <c r="N9" s="110">
        <v>2106</v>
      </c>
      <c r="O9" s="114"/>
      <c r="P9" s="60">
        <f t="shared" ref="P9:P27" si="0">+MIN(30,+MIN(10,D9)+MIN(10,E9)+MIN(10,F9))</f>
        <v>30</v>
      </c>
      <c r="Q9" s="61">
        <f>+MIN(25,(5*(3-G9)+(H9*4+2*I9+J9)))</f>
        <v>25</v>
      </c>
      <c r="R9" s="89">
        <f t="shared" ref="R9:R27" si="1">+(IF(EXACT(L9,"ANO"),7,0)+IF(EXACT(M9,"ANO"),8,0))</f>
        <v>15</v>
      </c>
      <c r="S9" s="95">
        <v>0</v>
      </c>
      <c r="T9" s="36">
        <f t="shared" ref="T9:T27" si="2">+ROUND(IF(N9&lt;500,0,IF(N9&lt;2000,(N9-500)/50,30)),2)</f>
        <v>30</v>
      </c>
      <c r="U9" s="62">
        <f t="shared" ref="U9:U27" si="3">+SUM(P9:T9)</f>
        <v>100</v>
      </c>
      <c r="V9" s="63">
        <f t="shared" ref="V9:V27" si="4">20-RANK(U9,U$9:U$27,1)</f>
        <v>1</v>
      </c>
      <c r="W9" s="121"/>
      <c r="Y9" s="94">
        <f>(D9+E9+F9)/5</f>
        <v>8.8000000000000007</v>
      </c>
      <c r="Z9" s="116"/>
      <c r="AA9" s="117"/>
    </row>
    <row r="10" spans="1:27" ht="18" customHeight="1" x14ac:dyDescent="0.25">
      <c r="A10" s="71" t="s">
        <v>59</v>
      </c>
      <c r="B10" s="45" t="s">
        <v>35</v>
      </c>
      <c r="C10" s="124" t="s">
        <v>49</v>
      </c>
      <c r="D10" s="130">
        <v>12</v>
      </c>
      <c r="E10" s="47">
        <v>5</v>
      </c>
      <c r="F10" s="48">
        <v>16</v>
      </c>
      <c r="G10" s="46">
        <v>1</v>
      </c>
      <c r="H10" s="47">
        <v>3</v>
      </c>
      <c r="I10" s="47">
        <v>2</v>
      </c>
      <c r="J10" s="49">
        <v>2</v>
      </c>
      <c r="K10" s="50"/>
      <c r="L10" s="56" t="s">
        <v>15</v>
      </c>
      <c r="M10" s="90" t="s">
        <v>15</v>
      </c>
      <c r="N10" s="51">
        <v>5022</v>
      </c>
      <c r="O10" s="23"/>
      <c r="P10" s="32">
        <f t="shared" si="0"/>
        <v>25</v>
      </c>
      <c r="Q10" s="33">
        <f>+MIN(25,(5*(3-G10)+(H10*4+2*I10+J10)))</f>
        <v>25</v>
      </c>
      <c r="R10" s="16">
        <f t="shared" si="1"/>
        <v>15</v>
      </c>
      <c r="S10" s="96">
        <v>0</v>
      </c>
      <c r="T10" s="36">
        <f t="shared" si="2"/>
        <v>30</v>
      </c>
      <c r="U10" s="40">
        <f t="shared" si="3"/>
        <v>95</v>
      </c>
      <c r="V10" s="43">
        <f t="shared" si="4"/>
        <v>2</v>
      </c>
      <c r="W10" s="115"/>
      <c r="X10" s="5" t="s">
        <v>75</v>
      </c>
      <c r="Y10" s="94">
        <f t="shared" ref="Y10:Y27" si="5">(D10+E10+F10)/5</f>
        <v>6.6</v>
      </c>
      <c r="Z10" s="118"/>
      <c r="AA10" s="117"/>
    </row>
    <row r="11" spans="1:27" ht="18" customHeight="1" x14ac:dyDescent="0.25">
      <c r="A11" s="72" t="s">
        <v>59</v>
      </c>
      <c r="B11" s="54" t="s">
        <v>39</v>
      </c>
      <c r="C11" s="125" t="s">
        <v>52</v>
      </c>
      <c r="D11" s="131">
        <v>8</v>
      </c>
      <c r="E11" s="53">
        <v>8</v>
      </c>
      <c r="F11" s="49">
        <v>7</v>
      </c>
      <c r="G11" s="52">
        <v>1</v>
      </c>
      <c r="H11" s="53">
        <v>2</v>
      </c>
      <c r="I11" s="53">
        <v>1</v>
      </c>
      <c r="J11" s="49">
        <v>2</v>
      </c>
      <c r="K11" s="50"/>
      <c r="L11" s="56" t="s">
        <v>15</v>
      </c>
      <c r="M11" s="56" t="s">
        <v>15</v>
      </c>
      <c r="N11" s="51">
        <v>1549</v>
      </c>
      <c r="O11" s="23"/>
      <c r="P11" s="32">
        <f t="shared" si="0"/>
        <v>23</v>
      </c>
      <c r="Q11" s="33">
        <f>+MIN(25,(5*(3-G11)+(H11*4+2*I11+J11)))</f>
        <v>22</v>
      </c>
      <c r="R11" s="16">
        <f t="shared" si="1"/>
        <v>15</v>
      </c>
      <c r="S11" s="96">
        <v>10</v>
      </c>
      <c r="T11" s="36">
        <f t="shared" si="2"/>
        <v>20.98</v>
      </c>
      <c r="U11" s="40">
        <f t="shared" si="3"/>
        <v>90.98</v>
      </c>
      <c r="V11" s="43">
        <f t="shared" si="4"/>
        <v>3</v>
      </c>
      <c r="W11" s="115"/>
      <c r="Y11" s="94">
        <f t="shared" si="5"/>
        <v>4.5999999999999996</v>
      </c>
      <c r="Z11" s="119"/>
      <c r="AA11" s="120"/>
    </row>
    <row r="12" spans="1:27" ht="18" customHeight="1" x14ac:dyDescent="0.25">
      <c r="A12" s="71" t="s">
        <v>59</v>
      </c>
      <c r="B12" s="45" t="s">
        <v>34</v>
      </c>
      <c r="C12" s="124" t="s">
        <v>53</v>
      </c>
      <c r="D12" s="132">
        <v>17</v>
      </c>
      <c r="E12" s="47">
        <v>14</v>
      </c>
      <c r="F12" s="48">
        <v>14</v>
      </c>
      <c r="G12" s="46">
        <v>1</v>
      </c>
      <c r="H12" s="47">
        <v>1</v>
      </c>
      <c r="I12" s="47">
        <v>2</v>
      </c>
      <c r="J12" s="49">
        <v>3</v>
      </c>
      <c r="K12" s="50"/>
      <c r="L12" s="56" t="s">
        <v>15</v>
      </c>
      <c r="M12" s="56" t="s">
        <v>73</v>
      </c>
      <c r="N12" s="51">
        <v>3484</v>
      </c>
      <c r="O12" s="23"/>
      <c r="P12" s="32">
        <f t="shared" si="0"/>
        <v>30</v>
      </c>
      <c r="Q12" s="33">
        <f>+MIN(25,(5*(3-G12)+(H12*4+2*I12+J12)))</f>
        <v>21</v>
      </c>
      <c r="R12" s="16">
        <f t="shared" si="1"/>
        <v>7</v>
      </c>
      <c r="S12" s="96">
        <v>0</v>
      </c>
      <c r="T12" s="36">
        <f t="shared" si="2"/>
        <v>30</v>
      </c>
      <c r="U12" s="40">
        <f t="shared" si="3"/>
        <v>88</v>
      </c>
      <c r="V12" s="43">
        <f t="shared" si="4"/>
        <v>4</v>
      </c>
      <c r="W12" s="115"/>
      <c r="X12" s="5" t="s">
        <v>75</v>
      </c>
      <c r="Y12" s="94">
        <f t="shared" si="5"/>
        <v>9</v>
      </c>
      <c r="Z12" s="118"/>
      <c r="AA12" s="117"/>
    </row>
    <row r="13" spans="1:27" ht="18" customHeight="1" x14ac:dyDescent="0.25">
      <c r="A13" s="71" t="s">
        <v>59</v>
      </c>
      <c r="B13" s="45" t="s">
        <v>36</v>
      </c>
      <c r="C13" s="124" t="s">
        <v>47</v>
      </c>
      <c r="D13" s="132">
        <v>11</v>
      </c>
      <c r="E13" s="109">
        <v>11</v>
      </c>
      <c r="F13" s="111">
        <v>17</v>
      </c>
      <c r="G13" s="113">
        <v>1</v>
      </c>
      <c r="H13" s="47">
        <v>2</v>
      </c>
      <c r="I13" s="47">
        <v>2</v>
      </c>
      <c r="J13" s="49">
        <v>3</v>
      </c>
      <c r="K13" s="50"/>
      <c r="L13" s="56" t="s">
        <v>15</v>
      </c>
      <c r="M13" s="90" t="s">
        <v>15</v>
      </c>
      <c r="N13" s="51">
        <v>821</v>
      </c>
      <c r="O13" s="23"/>
      <c r="P13" s="32">
        <f t="shared" si="0"/>
        <v>30</v>
      </c>
      <c r="Q13" s="33">
        <v>25</v>
      </c>
      <c r="R13" s="16">
        <f t="shared" si="1"/>
        <v>15</v>
      </c>
      <c r="S13" s="96">
        <v>10</v>
      </c>
      <c r="T13" s="36">
        <f t="shared" si="2"/>
        <v>6.42</v>
      </c>
      <c r="U13" s="40">
        <f t="shared" si="3"/>
        <v>86.42</v>
      </c>
      <c r="V13" s="43">
        <f t="shared" si="4"/>
        <v>5</v>
      </c>
      <c r="W13" s="115"/>
      <c r="X13" s="5" t="s">
        <v>75</v>
      </c>
      <c r="Y13" s="94">
        <f t="shared" si="5"/>
        <v>7.8</v>
      </c>
      <c r="Z13" s="118"/>
      <c r="AA13" s="117"/>
    </row>
    <row r="14" spans="1:27" ht="18" customHeight="1" x14ac:dyDescent="0.25">
      <c r="A14" s="72" t="s">
        <v>59</v>
      </c>
      <c r="B14" s="45" t="s">
        <v>44</v>
      </c>
      <c r="C14" s="124" t="s">
        <v>48</v>
      </c>
      <c r="D14" s="132">
        <v>21</v>
      </c>
      <c r="E14" s="47">
        <v>6</v>
      </c>
      <c r="F14" s="48">
        <v>12</v>
      </c>
      <c r="G14" s="46">
        <v>2</v>
      </c>
      <c r="H14" s="47">
        <v>0</v>
      </c>
      <c r="I14" s="47">
        <v>5</v>
      </c>
      <c r="J14" s="49">
        <v>3</v>
      </c>
      <c r="K14" s="50"/>
      <c r="L14" s="56" t="s">
        <v>15</v>
      </c>
      <c r="M14" s="56" t="s">
        <v>73</v>
      </c>
      <c r="N14" s="93">
        <v>1885</v>
      </c>
      <c r="O14" s="23"/>
      <c r="P14" s="32">
        <f t="shared" si="0"/>
        <v>26</v>
      </c>
      <c r="Q14" s="33">
        <f t="shared" ref="Q14:Q27" si="6">+MIN(25,(5*(3-G14)+(H14*4+2*I14+J14)))</f>
        <v>18</v>
      </c>
      <c r="R14" s="16">
        <f t="shared" si="1"/>
        <v>7</v>
      </c>
      <c r="S14" s="96">
        <v>0</v>
      </c>
      <c r="T14" s="36">
        <f t="shared" si="2"/>
        <v>27.7</v>
      </c>
      <c r="U14" s="40">
        <f t="shared" si="3"/>
        <v>78.7</v>
      </c>
      <c r="V14" s="43">
        <f t="shared" si="4"/>
        <v>6</v>
      </c>
      <c r="W14" s="115"/>
      <c r="X14" s="5" t="s">
        <v>75</v>
      </c>
      <c r="Y14" s="94">
        <f t="shared" si="5"/>
        <v>7.8</v>
      </c>
      <c r="Z14" s="118"/>
      <c r="AA14" s="117"/>
    </row>
    <row r="15" spans="1:27" ht="18" customHeight="1" x14ac:dyDescent="0.25">
      <c r="A15" s="71" t="s">
        <v>59</v>
      </c>
      <c r="B15" s="45" t="s">
        <v>43</v>
      </c>
      <c r="C15" s="124" t="s">
        <v>49</v>
      </c>
      <c r="D15" s="132">
        <v>19</v>
      </c>
      <c r="E15" s="47">
        <v>8</v>
      </c>
      <c r="F15" s="48">
        <v>10</v>
      </c>
      <c r="G15" s="46">
        <v>1</v>
      </c>
      <c r="H15" s="47">
        <v>2</v>
      </c>
      <c r="I15" s="47">
        <v>4</v>
      </c>
      <c r="J15" s="49">
        <v>1</v>
      </c>
      <c r="K15" s="50"/>
      <c r="L15" s="56" t="s">
        <v>15</v>
      </c>
      <c r="M15" s="56" t="s">
        <v>73</v>
      </c>
      <c r="N15" s="51">
        <v>1279</v>
      </c>
      <c r="O15" s="23"/>
      <c r="P15" s="32">
        <f t="shared" si="0"/>
        <v>28</v>
      </c>
      <c r="Q15" s="92">
        <f t="shared" si="6"/>
        <v>25</v>
      </c>
      <c r="R15" s="16">
        <f t="shared" si="1"/>
        <v>7</v>
      </c>
      <c r="S15" s="96">
        <v>0</v>
      </c>
      <c r="T15" s="36">
        <f t="shared" si="2"/>
        <v>15.58</v>
      </c>
      <c r="U15" s="40">
        <f t="shared" si="3"/>
        <v>75.58</v>
      </c>
      <c r="V15" s="43">
        <f t="shared" si="4"/>
        <v>7</v>
      </c>
      <c r="W15" s="115"/>
      <c r="Y15" s="94">
        <f t="shared" si="5"/>
        <v>7.4</v>
      </c>
      <c r="Z15" s="118"/>
      <c r="AA15" s="117"/>
    </row>
    <row r="16" spans="1:27" ht="18" customHeight="1" x14ac:dyDescent="0.25">
      <c r="A16" s="72" t="s">
        <v>59</v>
      </c>
      <c r="B16" s="45" t="s">
        <v>40</v>
      </c>
      <c r="C16" s="124" t="s">
        <v>49</v>
      </c>
      <c r="D16" s="132">
        <v>27</v>
      </c>
      <c r="E16" s="47">
        <v>9</v>
      </c>
      <c r="F16" s="48">
        <v>11</v>
      </c>
      <c r="G16" s="46">
        <v>1</v>
      </c>
      <c r="H16" s="47">
        <v>1</v>
      </c>
      <c r="I16" s="47">
        <v>5</v>
      </c>
      <c r="J16" s="49">
        <v>3</v>
      </c>
      <c r="K16" s="50"/>
      <c r="L16" s="56" t="s">
        <v>15</v>
      </c>
      <c r="M16" s="56" t="s">
        <v>15</v>
      </c>
      <c r="N16" s="51">
        <v>828</v>
      </c>
      <c r="O16" s="23"/>
      <c r="P16" s="32">
        <f t="shared" si="0"/>
        <v>29</v>
      </c>
      <c r="Q16" s="33">
        <f t="shared" si="6"/>
        <v>25</v>
      </c>
      <c r="R16" s="16">
        <f t="shared" si="1"/>
        <v>15</v>
      </c>
      <c r="S16" s="96">
        <v>0</v>
      </c>
      <c r="T16" s="36">
        <f t="shared" si="2"/>
        <v>6.56</v>
      </c>
      <c r="U16" s="40">
        <f t="shared" si="3"/>
        <v>75.56</v>
      </c>
      <c r="V16" s="43">
        <f t="shared" si="4"/>
        <v>8</v>
      </c>
      <c r="W16" s="115"/>
      <c r="Y16" s="94">
        <f t="shared" si="5"/>
        <v>9.4</v>
      </c>
      <c r="AA16" s="117"/>
    </row>
    <row r="17" spans="1:31" ht="18" customHeight="1" x14ac:dyDescent="0.25">
      <c r="A17" s="77" t="s">
        <v>59</v>
      </c>
      <c r="B17" s="45" t="s">
        <v>37</v>
      </c>
      <c r="C17" s="124" t="s">
        <v>46</v>
      </c>
      <c r="D17" s="132">
        <v>17</v>
      </c>
      <c r="E17" s="47">
        <v>10</v>
      </c>
      <c r="F17" s="48">
        <v>16</v>
      </c>
      <c r="G17" s="46">
        <v>1</v>
      </c>
      <c r="H17" s="47">
        <v>0</v>
      </c>
      <c r="I17" s="47">
        <v>3</v>
      </c>
      <c r="J17" s="49">
        <v>6</v>
      </c>
      <c r="K17" s="50"/>
      <c r="L17" s="56" t="s">
        <v>15</v>
      </c>
      <c r="M17" s="56" t="s">
        <v>15</v>
      </c>
      <c r="N17" s="51">
        <v>811</v>
      </c>
      <c r="O17" s="23"/>
      <c r="P17" s="32">
        <f t="shared" si="0"/>
        <v>30</v>
      </c>
      <c r="Q17" s="33">
        <f t="shared" si="6"/>
        <v>22</v>
      </c>
      <c r="R17" s="16">
        <f t="shared" si="1"/>
        <v>15</v>
      </c>
      <c r="S17" s="96">
        <v>0</v>
      </c>
      <c r="T17" s="36">
        <f t="shared" si="2"/>
        <v>6.22</v>
      </c>
      <c r="U17" s="40">
        <f t="shared" si="3"/>
        <v>73.22</v>
      </c>
      <c r="V17" s="43">
        <f t="shared" si="4"/>
        <v>9</v>
      </c>
      <c r="W17" s="115"/>
      <c r="X17" s="5" t="s">
        <v>75</v>
      </c>
      <c r="Y17" s="94">
        <f t="shared" si="5"/>
        <v>8.6</v>
      </c>
      <c r="Z17" s="118"/>
      <c r="AA17" s="117"/>
    </row>
    <row r="18" spans="1:31" ht="18" customHeight="1" x14ac:dyDescent="0.25">
      <c r="A18" s="71" t="s">
        <v>59</v>
      </c>
      <c r="B18" s="45" t="s">
        <v>56</v>
      </c>
      <c r="C18" s="124" t="s">
        <v>49</v>
      </c>
      <c r="D18" s="132">
        <v>10</v>
      </c>
      <c r="E18" s="47">
        <v>11</v>
      </c>
      <c r="F18" s="48">
        <v>12</v>
      </c>
      <c r="G18" s="46">
        <v>1</v>
      </c>
      <c r="H18" s="47">
        <v>1</v>
      </c>
      <c r="I18" s="47">
        <v>2</v>
      </c>
      <c r="J18" s="49">
        <v>4</v>
      </c>
      <c r="K18" s="50"/>
      <c r="L18" s="56" t="s">
        <v>15</v>
      </c>
      <c r="M18" s="56" t="s">
        <v>73</v>
      </c>
      <c r="N18" s="51">
        <v>1147</v>
      </c>
      <c r="O18" s="23"/>
      <c r="P18" s="32">
        <f t="shared" si="0"/>
        <v>30</v>
      </c>
      <c r="Q18" s="33">
        <f t="shared" si="6"/>
        <v>22</v>
      </c>
      <c r="R18" s="16">
        <f t="shared" si="1"/>
        <v>7</v>
      </c>
      <c r="S18" s="96">
        <v>0</v>
      </c>
      <c r="T18" s="36">
        <f t="shared" si="2"/>
        <v>12.94</v>
      </c>
      <c r="U18" s="40">
        <f t="shared" si="3"/>
        <v>71.94</v>
      </c>
      <c r="V18" s="43">
        <f t="shared" si="4"/>
        <v>10</v>
      </c>
      <c r="W18" s="121"/>
      <c r="X18" t="s">
        <v>74</v>
      </c>
      <c r="Y18" s="94">
        <f t="shared" si="5"/>
        <v>6.6</v>
      </c>
      <c r="Z18" s="118"/>
      <c r="AA18" s="117"/>
    </row>
    <row r="19" spans="1:31" ht="18" customHeight="1" x14ac:dyDescent="0.25">
      <c r="A19" s="72" t="s">
        <v>59</v>
      </c>
      <c r="B19" s="45" t="s">
        <v>31</v>
      </c>
      <c r="C19" s="124" t="s">
        <v>46</v>
      </c>
      <c r="D19" s="131">
        <v>19</v>
      </c>
      <c r="E19" s="53">
        <v>13</v>
      </c>
      <c r="F19" s="49">
        <v>14</v>
      </c>
      <c r="G19" s="52">
        <v>1</v>
      </c>
      <c r="H19" s="53">
        <v>1</v>
      </c>
      <c r="I19" s="53">
        <v>4</v>
      </c>
      <c r="J19" s="49">
        <v>4</v>
      </c>
      <c r="K19" s="50"/>
      <c r="L19" s="56" t="s">
        <v>15</v>
      </c>
      <c r="M19" s="90" t="s">
        <v>15</v>
      </c>
      <c r="N19" s="51">
        <v>558</v>
      </c>
      <c r="O19" s="23"/>
      <c r="P19" s="32">
        <f t="shared" si="0"/>
        <v>30</v>
      </c>
      <c r="Q19" s="33">
        <f t="shared" si="6"/>
        <v>25</v>
      </c>
      <c r="R19" s="16">
        <f t="shared" si="1"/>
        <v>15</v>
      </c>
      <c r="S19" s="96">
        <v>0</v>
      </c>
      <c r="T19" s="36">
        <f t="shared" si="2"/>
        <v>1.1599999999999999</v>
      </c>
      <c r="U19" s="40">
        <f t="shared" si="3"/>
        <v>71.16</v>
      </c>
      <c r="V19" s="43">
        <f t="shared" si="4"/>
        <v>11</v>
      </c>
      <c r="W19" s="115"/>
      <c r="X19" s="1"/>
      <c r="Y19" s="94">
        <f t="shared" si="5"/>
        <v>9.1999999999999993</v>
      </c>
      <c r="Z19" s="118"/>
      <c r="AA19" s="117"/>
      <c r="AE19" s="1"/>
    </row>
    <row r="20" spans="1:31" ht="18" customHeight="1" x14ac:dyDescent="0.25">
      <c r="A20" s="71" t="s">
        <v>59</v>
      </c>
      <c r="B20" s="45" t="s">
        <v>28</v>
      </c>
      <c r="C20" s="126" t="s">
        <v>48</v>
      </c>
      <c r="D20" s="132">
        <v>20</v>
      </c>
      <c r="E20" s="47">
        <v>8</v>
      </c>
      <c r="F20" s="48">
        <v>11</v>
      </c>
      <c r="G20" s="46">
        <v>1</v>
      </c>
      <c r="H20" s="47">
        <v>3</v>
      </c>
      <c r="I20" s="47">
        <v>0</v>
      </c>
      <c r="J20" s="49">
        <v>4</v>
      </c>
      <c r="K20" s="50"/>
      <c r="L20" s="56" t="s">
        <v>15</v>
      </c>
      <c r="M20" s="56" t="s">
        <v>15</v>
      </c>
      <c r="N20" s="51">
        <v>611</v>
      </c>
      <c r="O20" s="57"/>
      <c r="P20" s="32">
        <f t="shared" si="0"/>
        <v>28</v>
      </c>
      <c r="Q20" s="33">
        <f t="shared" si="6"/>
        <v>25</v>
      </c>
      <c r="R20" s="16">
        <f t="shared" si="1"/>
        <v>15</v>
      </c>
      <c r="S20" s="96">
        <v>0</v>
      </c>
      <c r="T20" s="36">
        <f t="shared" si="2"/>
        <v>2.2200000000000002</v>
      </c>
      <c r="U20" s="40">
        <f t="shared" si="3"/>
        <v>70.22</v>
      </c>
      <c r="V20" s="43">
        <f t="shared" si="4"/>
        <v>12</v>
      </c>
      <c r="W20" s="115"/>
      <c r="Y20" s="94">
        <f t="shared" si="5"/>
        <v>7.8</v>
      </c>
      <c r="Z20" s="118"/>
      <c r="AA20" s="117"/>
    </row>
    <row r="21" spans="1:31" ht="18" customHeight="1" x14ac:dyDescent="0.25">
      <c r="A21" s="71" t="s">
        <v>59</v>
      </c>
      <c r="B21" s="45" t="s">
        <v>41</v>
      </c>
      <c r="C21" s="124" t="s">
        <v>50</v>
      </c>
      <c r="D21" s="132">
        <v>5</v>
      </c>
      <c r="E21" s="47">
        <v>6</v>
      </c>
      <c r="F21" s="48">
        <v>5</v>
      </c>
      <c r="G21" s="46">
        <v>1</v>
      </c>
      <c r="H21" s="47">
        <v>1</v>
      </c>
      <c r="I21" s="47">
        <v>2</v>
      </c>
      <c r="J21" s="49">
        <v>0</v>
      </c>
      <c r="K21" s="50"/>
      <c r="L21" s="56" t="s">
        <v>73</v>
      </c>
      <c r="M21" s="56" t="s">
        <v>15</v>
      </c>
      <c r="N21" s="51">
        <v>388</v>
      </c>
      <c r="O21" s="23"/>
      <c r="P21" s="32">
        <f t="shared" si="0"/>
        <v>16</v>
      </c>
      <c r="Q21" s="33">
        <f t="shared" si="6"/>
        <v>18</v>
      </c>
      <c r="R21" s="16">
        <f t="shared" si="1"/>
        <v>8</v>
      </c>
      <c r="S21" s="96">
        <v>10</v>
      </c>
      <c r="T21" s="36">
        <f t="shared" si="2"/>
        <v>0</v>
      </c>
      <c r="U21" s="40">
        <f t="shared" si="3"/>
        <v>52</v>
      </c>
      <c r="V21" s="43">
        <f t="shared" si="4"/>
        <v>13</v>
      </c>
      <c r="W21" s="121"/>
      <c r="X21" s="5" t="s">
        <v>75</v>
      </c>
      <c r="Y21" s="94">
        <f t="shared" si="5"/>
        <v>3.2</v>
      </c>
      <c r="Z21" s="118"/>
      <c r="AA21" s="117"/>
    </row>
    <row r="22" spans="1:31" ht="18" customHeight="1" x14ac:dyDescent="0.25">
      <c r="A22" s="72" t="s">
        <v>59</v>
      </c>
      <c r="B22" s="45" t="s">
        <v>30</v>
      </c>
      <c r="C22" s="124" t="s">
        <v>48</v>
      </c>
      <c r="D22" s="131">
        <v>25</v>
      </c>
      <c r="E22" s="53">
        <v>5</v>
      </c>
      <c r="F22" s="49">
        <v>8</v>
      </c>
      <c r="G22" s="52">
        <v>1</v>
      </c>
      <c r="H22" s="53">
        <v>0</v>
      </c>
      <c r="I22" s="53">
        <v>3</v>
      </c>
      <c r="J22" s="49">
        <v>2</v>
      </c>
      <c r="K22" s="50"/>
      <c r="L22" s="56" t="s">
        <v>15</v>
      </c>
      <c r="M22" s="56" t="s">
        <v>73</v>
      </c>
      <c r="N22" s="51">
        <v>692</v>
      </c>
      <c r="O22" s="23"/>
      <c r="P22" s="32">
        <f t="shared" si="0"/>
        <v>23</v>
      </c>
      <c r="Q22" s="33">
        <f t="shared" si="6"/>
        <v>18</v>
      </c>
      <c r="R22" s="16">
        <f t="shared" si="1"/>
        <v>7</v>
      </c>
      <c r="S22" s="96">
        <v>0</v>
      </c>
      <c r="T22" s="36">
        <f t="shared" si="2"/>
        <v>3.84</v>
      </c>
      <c r="U22" s="40">
        <f t="shared" si="3"/>
        <v>51.84</v>
      </c>
      <c r="V22" s="43">
        <f t="shared" si="4"/>
        <v>14</v>
      </c>
      <c r="W22" s="115"/>
      <c r="X22" s="1"/>
      <c r="Y22" s="94">
        <f t="shared" si="5"/>
        <v>7.6</v>
      </c>
      <c r="Z22" s="118"/>
      <c r="AA22" s="117"/>
    </row>
    <row r="23" spans="1:31" ht="18" customHeight="1" x14ac:dyDescent="0.25">
      <c r="A23" s="71" t="s">
        <v>59</v>
      </c>
      <c r="B23" s="45" t="s">
        <v>42</v>
      </c>
      <c r="C23" s="124" t="s">
        <v>51</v>
      </c>
      <c r="D23" s="132">
        <v>7</v>
      </c>
      <c r="E23" s="47">
        <v>5</v>
      </c>
      <c r="F23" s="48">
        <v>7</v>
      </c>
      <c r="G23" s="46">
        <v>2</v>
      </c>
      <c r="H23" s="47">
        <v>0</v>
      </c>
      <c r="I23" s="47">
        <v>4</v>
      </c>
      <c r="J23" s="49">
        <v>0</v>
      </c>
      <c r="K23" s="50"/>
      <c r="L23" s="56" t="s">
        <v>15</v>
      </c>
      <c r="M23" s="56" t="s">
        <v>73</v>
      </c>
      <c r="N23" s="51">
        <v>15</v>
      </c>
      <c r="O23" s="23"/>
      <c r="P23" s="32">
        <f t="shared" si="0"/>
        <v>19</v>
      </c>
      <c r="Q23" s="33">
        <f t="shared" si="6"/>
        <v>13</v>
      </c>
      <c r="R23" s="16">
        <f t="shared" si="1"/>
        <v>7</v>
      </c>
      <c r="S23" s="96">
        <v>10</v>
      </c>
      <c r="T23" s="36">
        <f t="shared" si="2"/>
        <v>0</v>
      </c>
      <c r="U23" s="40">
        <f t="shared" si="3"/>
        <v>49</v>
      </c>
      <c r="V23" s="43">
        <f t="shared" si="4"/>
        <v>15</v>
      </c>
      <c r="W23" s="121"/>
      <c r="X23" s="5" t="s">
        <v>75</v>
      </c>
      <c r="Y23" s="94">
        <f t="shared" si="5"/>
        <v>3.8</v>
      </c>
      <c r="Z23" s="118"/>
    </row>
    <row r="24" spans="1:31" ht="18" customHeight="1" x14ac:dyDescent="0.25">
      <c r="A24" s="72" t="s">
        <v>59</v>
      </c>
      <c r="B24" s="45" t="s">
        <v>58</v>
      </c>
      <c r="C24" s="124" t="s">
        <v>53</v>
      </c>
      <c r="D24" s="132">
        <v>27</v>
      </c>
      <c r="E24" s="47">
        <v>9</v>
      </c>
      <c r="F24" s="48">
        <v>4</v>
      </c>
      <c r="G24" s="46">
        <v>1</v>
      </c>
      <c r="H24" s="47">
        <v>3</v>
      </c>
      <c r="I24" s="47">
        <v>2</v>
      </c>
      <c r="J24" s="49">
        <v>3</v>
      </c>
      <c r="K24" s="50"/>
      <c r="L24" s="56" t="s">
        <v>73</v>
      </c>
      <c r="M24" s="56" t="s">
        <v>73</v>
      </c>
      <c r="N24" s="74">
        <v>326</v>
      </c>
      <c r="O24" s="23"/>
      <c r="P24" s="32">
        <f t="shared" si="0"/>
        <v>23</v>
      </c>
      <c r="Q24" s="33">
        <f t="shared" si="6"/>
        <v>25</v>
      </c>
      <c r="R24" s="16">
        <f t="shared" si="1"/>
        <v>0</v>
      </c>
      <c r="S24" s="96">
        <v>0</v>
      </c>
      <c r="T24" s="36">
        <f t="shared" si="2"/>
        <v>0</v>
      </c>
      <c r="U24" s="40">
        <f t="shared" si="3"/>
        <v>48</v>
      </c>
      <c r="V24" s="43">
        <f t="shared" si="4"/>
        <v>16</v>
      </c>
      <c r="W24" s="115"/>
      <c r="X24" s="1"/>
      <c r="Y24" s="94">
        <f t="shared" si="5"/>
        <v>8</v>
      </c>
      <c r="Z24" s="118"/>
    </row>
    <row r="25" spans="1:31" ht="18" customHeight="1" x14ac:dyDescent="0.25">
      <c r="A25" s="71" t="s">
        <v>59</v>
      </c>
      <c r="B25" s="45" t="s">
        <v>32</v>
      </c>
      <c r="C25" s="124" t="s">
        <v>48</v>
      </c>
      <c r="D25" s="132">
        <v>10</v>
      </c>
      <c r="E25" s="47">
        <v>9</v>
      </c>
      <c r="F25" s="48">
        <v>6</v>
      </c>
      <c r="G25" s="46">
        <v>1</v>
      </c>
      <c r="H25" s="47">
        <v>0</v>
      </c>
      <c r="I25" s="47">
        <v>1</v>
      </c>
      <c r="J25" s="49">
        <v>2</v>
      </c>
      <c r="K25" s="50"/>
      <c r="L25" s="56" t="s">
        <v>15</v>
      </c>
      <c r="M25" s="56" t="s">
        <v>73</v>
      </c>
      <c r="N25" s="74">
        <v>360</v>
      </c>
      <c r="O25" s="23"/>
      <c r="P25" s="32">
        <f t="shared" si="0"/>
        <v>25</v>
      </c>
      <c r="Q25" s="33">
        <f t="shared" si="6"/>
        <v>14</v>
      </c>
      <c r="R25" s="16">
        <f t="shared" si="1"/>
        <v>7</v>
      </c>
      <c r="S25" s="96">
        <v>0</v>
      </c>
      <c r="T25" s="36">
        <f t="shared" si="2"/>
        <v>0</v>
      </c>
      <c r="U25" s="40">
        <f t="shared" si="3"/>
        <v>46</v>
      </c>
      <c r="V25" s="43">
        <f t="shared" si="4"/>
        <v>17</v>
      </c>
      <c r="W25" s="115"/>
      <c r="Y25" s="94">
        <f t="shared" si="5"/>
        <v>5</v>
      </c>
      <c r="Z25" s="118"/>
    </row>
    <row r="26" spans="1:31" ht="18" customHeight="1" x14ac:dyDescent="0.25">
      <c r="A26" s="78" t="s">
        <v>59</v>
      </c>
      <c r="B26" s="73" t="s">
        <v>29</v>
      </c>
      <c r="C26" s="126" t="s">
        <v>49</v>
      </c>
      <c r="D26" s="132">
        <v>7</v>
      </c>
      <c r="E26" s="47">
        <v>5</v>
      </c>
      <c r="F26" s="47">
        <v>5</v>
      </c>
      <c r="G26" s="46">
        <v>1</v>
      </c>
      <c r="H26" s="47">
        <v>1</v>
      </c>
      <c r="I26" s="47">
        <v>2</v>
      </c>
      <c r="J26" s="53">
        <v>0</v>
      </c>
      <c r="K26" s="50"/>
      <c r="L26" s="56" t="s">
        <v>73</v>
      </c>
      <c r="M26" s="56" t="s">
        <v>73</v>
      </c>
      <c r="N26" s="74">
        <v>4</v>
      </c>
      <c r="O26" s="23"/>
      <c r="P26" s="32">
        <f t="shared" si="0"/>
        <v>17</v>
      </c>
      <c r="Q26" s="33">
        <f t="shared" si="6"/>
        <v>18</v>
      </c>
      <c r="R26" s="16">
        <f t="shared" si="1"/>
        <v>0</v>
      </c>
      <c r="S26" s="96">
        <v>0</v>
      </c>
      <c r="T26" s="36">
        <f t="shared" si="2"/>
        <v>0</v>
      </c>
      <c r="U26" s="40">
        <f t="shared" si="3"/>
        <v>35</v>
      </c>
      <c r="V26" s="43">
        <f t="shared" si="4"/>
        <v>18</v>
      </c>
      <c r="W26" s="121"/>
      <c r="Y26" s="94">
        <f t="shared" si="5"/>
        <v>3.4</v>
      </c>
    </row>
    <row r="27" spans="1:31" ht="18" customHeight="1" thickBot="1" x14ac:dyDescent="0.3">
      <c r="A27" s="80" t="s">
        <v>59</v>
      </c>
      <c r="B27" s="55"/>
      <c r="C27" s="127"/>
      <c r="D27" s="133">
        <v>0</v>
      </c>
      <c r="E27" s="65">
        <v>0</v>
      </c>
      <c r="F27" s="66">
        <v>0</v>
      </c>
      <c r="G27" s="64">
        <v>2</v>
      </c>
      <c r="H27" s="65">
        <v>0</v>
      </c>
      <c r="I27" s="65">
        <v>0</v>
      </c>
      <c r="J27" s="67">
        <v>0</v>
      </c>
      <c r="K27" s="68"/>
      <c r="L27" s="69" t="s">
        <v>79</v>
      </c>
      <c r="M27" s="69" t="s">
        <v>79</v>
      </c>
      <c r="N27" s="75">
        <v>0</v>
      </c>
      <c r="O27" s="24"/>
      <c r="P27" s="34">
        <f t="shared" si="0"/>
        <v>0</v>
      </c>
      <c r="Q27" s="35">
        <f t="shared" si="6"/>
        <v>5</v>
      </c>
      <c r="R27" s="19">
        <f t="shared" si="1"/>
        <v>0</v>
      </c>
      <c r="S27" s="97">
        <v>0</v>
      </c>
      <c r="T27" s="37">
        <f t="shared" si="2"/>
        <v>0</v>
      </c>
      <c r="U27" s="41">
        <f t="shared" si="3"/>
        <v>5</v>
      </c>
      <c r="V27" s="44">
        <f t="shared" si="4"/>
        <v>19</v>
      </c>
      <c r="W27" s="115"/>
      <c r="X27" s="1"/>
      <c r="Y27" s="94">
        <f t="shared" si="5"/>
        <v>0</v>
      </c>
      <c r="Z27" s="118"/>
    </row>
    <row r="28" spans="1:31" x14ac:dyDescent="0.25">
      <c r="V28" s="1"/>
      <c r="W28" s="1"/>
      <c r="X28" s="1"/>
    </row>
    <row r="29" spans="1:31" x14ac:dyDescent="0.25">
      <c r="D29" s="79">
        <f>SUM(D9:D27)</f>
        <v>278</v>
      </c>
      <c r="E29" s="79">
        <f t="shared" ref="E29:F29" si="7">SUM(E9:E27)</f>
        <v>153</v>
      </c>
      <c r="F29" s="79">
        <f t="shared" si="7"/>
        <v>192</v>
      </c>
      <c r="K29" s="2"/>
      <c r="R29" s="1"/>
      <c r="S29" s="1"/>
      <c r="T29" s="1"/>
    </row>
    <row r="30" spans="1:31" x14ac:dyDescent="0.25">
      <c r="J30" s="3"/>
      <c r="N30" s="3"/>
      <c r="V30" s="1"/>
      <c r="W30" s="1"/>
      <c r="X30" s="1"/>
    </row>
    <row r="31" spans="1:31" x14ac:dyDescent="0.25">
      <c r="A31" t="s">
        <v>63</v>
      </c>
      <c r="J31" s="3"/>
      <c r="K31" s="3"/>
      <c r="L31" s="3"/>
      <c r="N31" s="3"/>
      <c r="V31" s="1"/>
      <c r="W31" s="1"/>
      <c r="X31" s="1"/>
    </row>
    <row r="32" spans="1:31" x14ac:dyDescent="0.25">
      <c r="A32" t="s">
        <v>64</v>
      </c>
      <c r="J32" s="3"/>
      <c r="K32" s="4"/>
      <c r="L32" s="4"/>
      <c r="N32" s="3"/>
      <c r="V32" s="1"/>
      <c r="W32" s="1"/>
      <c r="X32" s="1"/>
    </row>
    <row r="33" spans="1:14" x14ac:dyDescent="0.25">
      <c r="A33" t="s">
        <v>65</v>
      </c>
      <c r="J33" s="3"/>
      <c r="K33" s="3"/>
      <c r="L33" s="3"/>
      <c r="N33" s="3"/>
    </row>
    <row r="34" spans="1:14" x14ac:dyDescent="0.25">
      <c r="A34" t="s">
        <v>66</v>
      </c>
    </row>
    <row r="35" spans="1:14" x14ac:dyDescent="0.25">
      <c r="A35" t="s">
        <v>67</v>
      </c>
    </row>
    <row r="36" spans="1:14" x14ac:dyDescent="0.25">
      <c r="A36" t="s">
        <v>80</v>
      </c>
    </row>
    <row r="37" spans="1:14" x14ac:dyDescent="0.25">
      <c r="C37" s="1"/>
    </row>
    <row r="39" spans="1:14" x14ac:dyDescent="0.25">
      <c r="A39" t="s">
        <v>78</v>
      </c>
    </row>
    <row r="40" spans="1:14" x14ac:dyDescent="0.25">
      <c r="A40" t="s">
        <v>101</v>
      </c>
    </row>
    <row r="43" spans="1:14" x14ac:dyDescent="0.25">
      <c r="C43" s="1"/>
    </row>
  </sheetData>
  <sortState xmlns:xlrd2="http://schemas.microsoft.com/office/spreadsheetml/2017/richdata2" ref="B9:V27">
    <sortCondition ref="V9:V27"/>
  </sortState>
  <mergeCells count="5">
    <mergeCell ref="D3:J3"/>
    <mergeCell ref="L3:N3"/>
    <mergeCell ref="P3:U3"/>
    <mergeCell ref="D4:F4"/>
    <mergeCell ref="G4:J4"/>
  </mergeCells>
  <phoneticPr fontId="9" type="noConversion"/>
  <pageMargins left="0.19685039370078741" right="0.19685039370078741" top="0.39370078740157483" bottom="0.39370078740157483" header="0.31496062992125984" footer="0.31496062992125984"/>
  <pageSetup paperSize="9" scale="63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27"/>
  <sheetViews>
    <sheetView tabSelected="1" workbookViewId="0">
      <selection activeCell="E2" sqref="E2"/>
    </sheetView>
  </sheetViews>
  <sheetFormatPr defaultRowHeight="15" x14ac:dyDescent="0.25"/>
  <cols>
    <col min="2" max="2" width="4.7109375" customWidth="1"/>
    <col min="3" max="3" width="30.85546875" customWidth="1"/>
    <col min="4" max="4" width="13.28515625" customWidth="1"/>
    <col min="5" max="5" width="9.140625" customWidth="1"/>
    <col min="6" max="6" width="10" customWidth="1"/>
    <col min="8" max="8" width="9.7109375" customWidth="1"/>
    <col min="9" max="9" width="9.42578125" customWidth="1"/>
    <col min="10" max="10" width="4.5703125" customWidth="1"/>
    <col min="11" max="11" width="32" customWidth="1"/>
    <col min="12" max="12" width="13.5703125" customWidth="1"/>
    <col min="16" max="16" width="10" customWidth="1"/>
  </cols>
  <sheetData>
    <row r="2" spans="2:17" x14ac:dyDescent="0.25">
      <c r="B2" s="2" t="s">
        <v>61</v>
      </c>
      <c r="F2" s="2" t="s">
        <v>99</v>
      </c>
      <c r="J2" s="134" t="s">
        <v>61</v>
      </c>
      <c r="K2" s="135"/>
      <c r="L2" s="135"/>
      <c r="M2" s="2" t="s">
        <v>98</v>
      </c>
      <c r="N2" s="135"/>
      <c r="O2" s="135"/>
      <c r="P2" s="135"/>
    </row>
    <row r="3" spans="2:17" x14ac:dyDescent="0.25">
      <c r="J3" s="135"/>
      <c r="K3" s="135"/>
      <c r="L3" s="135"/>
      <c r="M3" s="135"/>
      <c r="N3" s="135"/>
      <c r="O3" s="135"/>
      <c r="P3" s="135"/>
    </row>
    <row r="4" spans="2:17" x14ac:dyDescent="0.25">
      <c r="B4" s="81"/>
      <c r="C4" s="82" t="s">
        <v>20</v>
      </c>
      <c r="D4" s="84" t="s">
        <v>77</v>
      </c>
      <c r="H4" t="s">
        <v>93</v>
      </c>
      <c r="J4" s="136"/>
      <c r="K4" s="137" t="s">
        <v>20</v>
      </c>
      <c r="L4" s="151" t="s">
        <v>76</v>
      </c>
      <c r="M4" s="135"/>
      <c r="N4" s="135"/>
      <c r="O4" s="135"/>
      <c r="P4" s="135"/>
    </row>
    <row r="5" spans="2:17" x14ac:dyDescent="0.25">
      <c r="B5" s="83">
        <v>1</v>
      </c>
      <c r="C5" s="87" t="s">
        <v>57</v>
      </c>
      <c r="D5" s="98">
        <v>100</v>
      </c>
      <c r="E5" s="99" t="s">
        <v>81</v>
      </c>
      <c r="F5">
        <v>21000</v>
      </c>
      <c r="H5" t="s">
        <v>94</v>
      </c>
      <c r="J5" s="138">
        <v>1</v>
      </c>
      <c r="K5" s="139" t="s">
        <v>35</v>
      </c>
      <c r="L5" s="140">
        <v>98</v>
      </c>
      <c r="M5" s="141" t="s">
        <v>81</v>
      </c>
      <c r="N5" s="142">
        <v>18500</v>
      </c>
      <c r="O5" s="135"/>
      <c r="P5" s="135" t="s">
        <v>90</v>
      </c>
    </row>
    <row r="6" spans="2:17" x14ac:dyDescent="0.25">
      <c r="B6" s="83">
        <v>2</v>
      </c>
      <c r="C6" s="86" t="s">
        <v>35</v>
      </c>
      <c r="D6" s="98">
        <v>95</v>
      </c>
      <c r="E6" s="99" t="s">
        <v>81</v>
      </c>
      <c r="F6">
        <f>+F5</f>
        <v>21000</v>
      </c>
      <c r="H6" t="s">
        <v>95</v>
      </c>
      <c r="J6" s="138">
        <v>2</v>
      </c>
      <c r="K6" s="143" t="s">
        <v>57</v>
      </c>
      <c r="L6" s="140">
        <v>97.960000000000008</v>
      </c>
      <c r="M6" s="141" t="s">
        <v>81</v>
      </c>
      <c r="N6" s="142">
        <v>18500</v>
      </c>
      <c r="O6" s="135"/>
      <c r="P6" s="135" t="s">
        <v>92</v>
      </c>
    </row>
    <row r="7" spans="2:17" x14ac:dyDescent="0.25">
      <c r="B7" s="83">
        <v>3</v>
      </c>
      <c r="C7" s="86" t="s">
        <v>34</v>
      </c>
      <c r="D7" s="98">
        <v>88</v>
      </c>
      <c r="E7" s="99" t="s">
        <v>81</v>
      </c>
      <c r="F7">
        <f t="shared" ref="F7:F8" si="0">+F6</f>
        <v>21000</v>
      </c>
      <c r="J7" s="138">
        <v>3</v>
      </c>
      <c r="K7" s="139" t="s">
        <v>31</v>
      </c>
      <c r="L7" s="140">
        <v>95.66</v>
      </c>
      <c r="M7" s="141" t="s">
        <v>81</v>
      </c>
      <c r="N7" s="142">
        <v>18500</v>
      </c>
      <c r="O7" s="135"/>
      <c r="P7" s="135" t="s">
        <v>91</v>
      </c>
    </row>
    <row r="8" spans="2:17" x14ac:dyDescent="0.25">
      <c r="B8" s="83">
        <v>4</v>
      </c>
      <c r="C8" s="88" t="s">
        <v>39</v>
      </c>
      <c r="D8" s="98">
        <v>80.98</v>
      </c>
      <c r="E8" s="99" t="s">
        <v>81</v>
      </c>
      <c r="F8">
        <f t="shared" si="0"/>
        <v>21000</v>
      </c>
      <c r="H8">
        <f>SUM(F5:F8)</f>
        <v>84000</v>
      </c>
      <c r="I8" t="s">
        <v>81</v>
      </c>
      <c r="J8" s="138">
        <v>4</v>
      </c>
      <c r="K8" s="139" t="s">
        <v>36</v>
      </c>
      <c r="L8" s="140">
        <v>94</v>
      </c>
      <c r="M8" s="141" t="s">
        <v>81</v>
      </c>
      <c r="N8" s="142">
        <v>18500</v>
      </c>
      <c r="O8" s="135"/>
      <c r="P8" s="135"/>
    </row>
    <row r="9" spans="2:17" x14ac:dyDescent="0.25">
      <c r="B9" s="83">
        <v>5</v>
      </c>
      <c r="C9" s="86" t="s">
        <v>44</v>
      </c>
      <c r="D9" s="105">
        <v>78.7</v>
      </c>
      <c r="E9" s="106" t="s">
        <v>82</v>
      </c>
      <c r="F9">
        <v>16000</v>
      </c>
      <c r="H9">
        <f>SUM(F9:F16)</f>
        <v>128000</v>
      </c>
      <c r="I9" t="s">
        <v>82</v>
      </c>
      <c r="J9" s="138">
        <v>5</v>
      </c>
      <c r="K9" s="139" t="s">
        <v>34</v>
      </c>
      <c r="L9" s="140">
        <v>91</v>
      </c>
      <c r="M9" s="141" t="s">
        <v>81</v>
      </c>
      <c r="N9" s="142">
        <v>18500</v>
      </c>
      <c r="O9" s="135"/>
      <c r="P9" s="142">
        <f>SUM(N5:N10)</f>
        <v>111000</v>
      </c>
      <c r="Q9" t="s">
        <v>81</v>
      </c>
    </row>
    <row r="10" spans="2:17" x14ac:dyDescent="0.25">
      <c r="B10" s="83">
        <v>6</v>
      </c>
      <c r="C10" s="86" t="s">
        <v>36</v>
      </c>
      <c r="D10" s="105">
        <v>76.42</v>
      </c>
      <c r="E10" s="106" t="s">
        <v>82</v>
      </c>
      <c r="F10">
        <f>+F9</f>
        <v>16000</v>
      </c>
      <c r="H10">
        <f>SUM(F17:F22)</f>
        <v>54000</v>
      </c>
      <c r="I10" t="s">
        <v>83</v>
      </c>
      <c r="J10" s="138">
        <v>6</v>
      </c>
      <c r="K10" s="139" t="s">
        <v>43</v>
      </c>
      <c r="L10" s="140">
        <v>88.52</v>
      </c>
      <c r="M10" s="141" t="s">
        <v>81</v>
      </c>
      <c r="N10" s="142">
        <v>18500</v>
      </c>
      <c r="O10" s="135"/>
      <c r="P10" s="142">
        <f>SUM(N11:N14)</f>
        <v>54000</v>
      </c>
      <c r="Q10" t="s">
        <v>82</v>
      </c>
    </row>
    <row r="11" spans="2:17" x14ac:dyDescent="0.25">
      <c r="B11" s="83">
        <v>7</v>
      </c>
      <c r="C11" s="86" t="s">
        <v>43</v>
      </c>
      <c r="D11" s="105">
        <v>75.58</v>
      </c>
      <c r="E11" s="106" t="s">
        <v>82</v>
      </c>
      <c r="F11">
        <f t="shared" ref="F11:F16" si="1">+F10</f>
        <v>16000</v>
      </c>
      <c r="H11" s="85"/>
      <c r="J11" s="138">
        <v>7</v>
      </c>
      <c r="K11" s="139" t="s">
        <v>44</v>
      </c>
      <c r="L11" s="144">
        <v>83</v>
      </c>
      <c r="M11" s="145" t="s">
        <v>82</v>
      </c>
      <c r="N11" s="142">
        <v>13500</v>
      </c>
      <c r="O11" s="135"/>
      <c r="P11" s="142">
        <f>SUM(N15:N23)</f>
        <v>72000</v>
      </c>
      <c r="Q11" t="s">
        <v>83</v>
      </c>
    </row>
    <row r="12" spans="2:17" x14ac:dyDescent="0.25">
      <c r="B12" s="83">
        <v>8</v>
      </c>
      <c r="C12" s="86" t="s">
        <v>40</v>
      </c>
      <c r="D12" s="105">
        <v>75.56</v>
      </c>
      <c r="E12" s="106" t="s">
        <v>82</v>
      </c>
      <c r="F12">
        <f t="shared" si="1"/>
        <v>16000</v>
      </c>
      <c r="H12" s="85"/>
      <c r="J12" s="138">
        <v>8</v>
      </c>
      <c r="K12" s="139" t="s">
        <v>30</v>
      </c>
      <c r="L12" s="144">
        <v>81.62</v>
      </c>
      <c r="M12" s="145" t="s">
        <v>82</v>
      </c>
      <c r="N12" s="142">
        <v>13500</v>
      </c>
      <c r="O12" s="135"/>
      <c r="P12" s="135"/>
    </row>
    <row r="13" spans="2:17" x14ac:dyDescent="0.25">
      <c r="B13" s="83">
        <v>9</v>
      </c>
      <c r="C13" s="86" t="s">
        <v>37</v>
      </c>
      <c r="D13" s="105">
        <v>73.22</v>
      </c>
      <c r="E13" s="106" t="s">
        <v>82</v>
      </c>
      <c r="F13">
        <f t="shared" si="1"/>
        <v>16000</v>
      </c>
      <c r="H13" s="85"/>
      <c r="J13" s="138">
        <v>9</v>
      </c>
      <c r="K13" s="139" t="s">
        <v>56</v>
      </c>
      <c r="L13" s="144">
        <v>79.52</v>
      </c>
      <c r="M13" s="145" t="s">
        <v>82</v>
      </c>
      <c r="N13" s="142">
        <v>13500</v>
      </c>
      <c r="O13" s="135"/>
      <c r="P13" s="135"/>
    </row>
    <row r="14" spans="2:17" x14ac:dyDescent="0.25">
      <c r="B14" s="83">
        <v>10</v>
      </c>
      <c r="C14" s="86" t="s">
        <v>56</v>
      </c>
      <c r="D14" s="105">
        <v>71.94</v>
      </c>
      <c r="E14" s="106" t="s">
        <v>82</v>
      </c>
      <c r="F14">
        <f t="shared" si="1"/>
        <v>16000</v>
      </c>
      <c r="H14" s="85"/>
      <c r="J14" s="138">
        <v>10</v>
      </c>
      <c r="K14" s="139" t="s">
        <v>28</v>
      </c>
      <c r="L14" s="144">
        <v>75.34</v>
      </c>
      <c r="M14" s="145" t="s">
        <v>82</v>
      </c>
      <c r="N14" s="142">
        <v>13500</v>
      </c>
      <c r="O14" s="135"/>
      <c r="P14" s="135"/>
    </row>
    <row r="15" spans="2:17" x14ac:dyDescent="0.25">
      <c r="B15" s="83">
        <v>11</v>
      </c>
      <c r="C15" s="86" t="s">
        <v>31</v>
      </c>
      <c r="D15" s="105">
        <v>71.16</v>
      </c>
      <c r="E15" s="106" t="s">
        <v>82</v>
      </c>
      <c r="F15">
        <f t="shared" si="1"/>
        <v>16000</v>
      </c>
      <c r="H15" s="85"/>
      <c r="J15" s="138">
        <v>11</v>
      </c>
      <c r="K15" s="146" t="s">
        <v>39</v>
      </c>
      <c r="L15" s="147">
        <v>68</v>
      </c>
      <c r="M15" s="148" t="s">
        <v>83</v>
      </c>
      <c r="N15" s="142">
        <v>8000</v>
      </c>
      <c r="O15" s="135"/>
      <c r="P15" s="135"/>
    </row>
    <row r="16" spans="2:17" x14ac:dyDescent="0.25">
      <c r="B16" s="83">
        <v>12</v>
      </c>
      <c r="C16" s="86" t="s">
        <v>28</v>
      </c>
      <c r="D16" s="105">
        <v>70.22</v>
      </c>
      <c r="E16" s="106" t="s">
        <v>82</v>
      </c>
      <c r="F16">
        <f t="shared" si="1"/>
        <v>16000</v>
      </c>
      <c r="H16" s="85"/>
      <c r="J16" s="138">
        <v>12</v>
      </c>
      <c r="K16" s="139" t="s">
        <v>37</v>
      </c>
      <c r="L16" s="147">
        <v>68</v>
      </c>
      <c r="M16" s="148" t="s">
        <v>83</v>
      </c>
      <c r="N16" s="142">
        <v>8000</v>
      </c>
      <c r="O16" s="135"/>
      <c r="P16" s="135"/>
    </row>
    <row r="17" spans="2:16" x14ac:dyDescent="0.25">
      <c r="B17" s="83">
        <v>13</v>
      </c>
      <c r="C17" s="86" t="s">
        <v>30</v>
      </c>
      <c r="D17" s="103">
        <v>51.84</v>
      </c>
      <c r="E17" s="104" t="s">
        <v>83</v>
      </c>
      <c r="F17">
        <v>9000</v>
      </c>
      <c r="H17" s="85"/>
      <c r="J17" s="138">
        <v>13</v>
      </c>
      <c r="K17" s="139" t="s">
        <v>40</v>
      </c>
      <c r="L17" s="147">
        <v>65</v>
      </c>
      <c r="M17" s="148" t="s">
        <v>83</v>
      </c>
      <c r="N17" s="142">
        <v>8000</v>
      </c>
      <c r="O17" s="135"/>
      <c r="P17" s="135"/>
    </row>
    <row r="18" spans="2:16" x14ac:dyDescent="0.25">
      <c r="B18" s="83">
        <v>14</v>
      </c>
      <c r="C18" s="86" t="s">
        <v>58</v>
      </c>
      <c r="D18" s="103">
        <v>48</v>
      </c>
      <c r="E18" s="104" t="s">
        <v>83</v>
      </c>
      <c r="F18">
        <f>+F17</f>
        <v>9000</v>
      </c>
      <c r="H18" s="85"/>
      <c r="J18" s="138">
        <v>14</v>
      </c>
      <c r="K18" s="139" t="s">
        <v>41</v>
      </c>
      <c r="L18" s="147">
        <v>58</v>
      </c>
      <c r="M18" s="148" t="s">
        <v>83</v>
      </c>
      <c r="N18" s="142">
        <v>8000</v>
      </c>
      <c r="O18" s="135"/>
      <c r="P18" s="135"/>
    </row>
    <row r="19" spans="2:16" x14ac:dyDescent="0.25">
      <c r="B19" s="83">
        <v>15</v>
      </c>
      <c r="C19" s="86" t="s">
        <v>32</v>
      </c>
      <c r="D19" s="103">
        <v>46</v>
      </c>
      <c r="E19" s="104" t="s">
        <v>83</v>
      </c>
      <c r="F19">
        <f t="shared" ref="F19:F22" si="2">+F18</f>
        <v>9000</v>
      </c>
      <c r="H19" s="85"/>
      <c r="J19" s="138">
        <v>15</v>
      </c>
      <c r="K19" s="139" t="s">
        <v>29</v>
      </c>
      <c r="L19" s="147">
        <v>48</v>
      </c>
      <c r="M19" s="148" t="s">
        <v>83</v>
      </c>
      <c r="N19" s="142">
        <v>8000</v>
      </c>
      <c r="O19" s="135"/>
      <c r="P19" s="135"/>
    </row>
    <row r="20" spans="2:16" x14ac:dyDescent="0.25">
      <c r="B20" s="83">
        <v>16</v>
      </c>
      <c r="C20" s="86" t="s">
        <v>41</v>
      </c>
      <c r="D20" s="103">
        <v>42</v>
      </c>
      <c r="E20" s="104" t="s">
        <v>83</v>
      </c>
      <c r="F20">
        <f t="shared" si="2"/>
        <v>9000</v>
      </c>
      <c r="H20" s="85"/>
      <c r="J20" s="138">
        <v>16</v>
      </c>
      <c r="K20" s="139" t="s">
        <v>38</v>
      </c>
      <c r="L20" s="147">
        <v>47.42</v>
      </c>
      <c r="M20" s="148" t="s">
        <v>83</v>
      </c>
      <c r="N20" s="142">
        <v>8000</v>
      </c>
      <c r="O20" s="135"/>
      <c r="P20" s="135"/>
    </row>
    <row r="21" spans="2:16" x14ac:dyDescent="0.25">
      <c r="B21" s="83">
        <v>17</v>
      </c>
      <c r="C21" s="86" t="s">
        <v>42</v>
      </c>
      <c r="D21" s="103">
        <v>39</v>
      </c>
      <c r="E21" s="104" t="s">
        <v>83</v>
      </c>
      <c r="F21">
        <f t="shared" si="2"/>
        <v>9000</v>
      </c>
      <c r="H21" s="85"/>
      <c r="J21" s="138">
        <v>17</v>
      </c>
      <c r="K21" s="139" t="s">
        <v>58</v>
      </c>
      <c r="L21" s="147">
        <v>47</v>
      </c>
      <c r="M21" s="148" t="s">
        <v>83</v>
      </c>
      <c r="N21" s="142">
        <v>8000</v>
      </c>
      <c r="O21" s="135"/>
      <c r="P21" s="135"/>
    </row>
    <row r="22" spans="2:16" x14ac:dyDescent="0.25">
      <c r="B22" s="83">
        <v>18</v>
      </c>
      <c r="C22" s="86" t="s">
        <v>29</v>
      </c>
      <c r="D22" s="103">
        <v>35</v>
      </c>
      <c r="E22" s="104" t="s">
        <v>83</v>
      </c>
      <c r="F22">
        <f t="shared" si="2"/>
        <v>9000</v>
      </c>
      <c r="H22" s="85"/>
      <c r="J22" s="138">
        <v>18</v>
      </c>
      <c r="K22" s="139" t="s">
        <v>32</v>
      </c>
      <c r="L22" s="147">
        <v>38</v>
      </c>
      <c r="M22" s="148" t="s">
        <v>83</v>
      </c>
      <c r="N22" s="142">
        <v>8000</v>
      </c>
      <c r="O22" s="135"/>
      <c r="P22" s="135"/>
    </row>
    <row r="23" spans="2:16" x14ac:dyDescent="0.25">
      <c r="J23" s="138">
        <v>19</v>
      </c>
      <c r="K23" s="139" t="s">
        <v>42</v>
      </c>
      <c r="L23" s="147">
        <v>33</v>
      </c>
      <c r="M23" s="148" t="s">
        <v>83</v>
      </c>
      <c r="N23" s="142">
        <v>8000</v>
      </c>
      <c r="O23" s="135"/>
      <c r="P23" s="135"/>
    </row>
    <row r="24" spans="2:16" x14ac:dyDescent="0.25">
      <c r="C24" s="101" t="s">
        <v>84</v>
      </c>
      <c r="D24" s="102">
        <v>3023116</v>
      </c>
      <c r="E24" t="s">
        <v>85</v>
      </c>
      <c r="F24" s="100">
        <f>SUM(F4:F22)</f>
        <v>266000</v>
      </c>
      <c r="J24" s="135"/>
      <c r="K24" s="135"/>
      <c r="L24" s="135"/>
      <c r="M24" s="135"/>
      <c r="N24" s="135"/>
      <c r="O24" s="135"/>
      <c r="P24" s="135"/>
    </row>
    <row r="25" spans="2:16" x14ac:dyDescent="0.25">
      <c r="C25" s="101" t="s">
        <v>86</v>
      </c>
      <c r="D25" s="102">
        <f>+N27</f>
        <v>1422000</v>
      </c>
      <c r="J25" s="135"/>
      <c r="K25" s="149" t="s">
        <v>84</v>
      </c>
      <c r="L25" s="150" t="s">
        <v>89</v>
      </c>
      <c r="M25" s="135" t="s">
        <v>85</v>
      </c>
      <c r="N25" s="142">
        <f>SUM(N5:N23)</f>
        <v>237000</v>
      </c>
      <c r="O25" s="135"/>
      <c r="P25" s="135"/>
    </row>
    <row r="26" spans="2:16" x14ac:dyDescent="0.25">
      <c r="C26" s="101" t="s">
        <v>87</v>
      </c>
      <c r="D26" s="102">
        <f>+D24-D25</f>
        <v>1601116</v>
      </c>
      <c r="E26" t="s">
        <v>88</v>
      </c>
      <c r="F26" s="100">
        <f>F24*6</f>
        <v>1596000</v>
      </c>
      <c r="J26" s="135"/>
      <c r="K26" s="149" t="s">
        <v>86</v>
      </c>
      <c r="L26" s="150" t="s">
        <v>89</v>
      </c>
      <c r="M26" s="135"/>
      <c r="N26" s="135"/>
      <c r="O26" s="135"/>
      <c r="P26" s="135"/>
    </row>
    <row r="27" spans="2:16" x14ac:dyDescent="0.25">
      <c r="J27" s="135"/>
      <c r="K27" s="149" t="s">
        <v>87</v>
      </c>
      <c r="L27" s="150" t="s">
        <v>89</v>
      </c>
      <c r="M27" s="135" t="s">
        <v>88</v>
      </c>
      <c r="N27" s="142">
        <f>N25*6</f>
        <v>1422000</v>
      </c>
      <c r="O27" s="135"/>
      <c r="P27" s="135"/>
    </row>
  </sheetData>
  <sortState xmlns:xlrd2="http://schemas.microsoft.com/office/spreadsheetml/2017/richdata2" ref="C6:D22">
    <sortCondition descending="1" ref="D5:D2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hodnocení sezona</vt:lpstr>
      <vt:lpstr>finance</vt:lpstr>
      <vt:lpstr>'hodnocení sezona'!Oblast_tisku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Martin Štěpán</cp:lastModifiedBy>
  <cp:lastPrinted>2019-05-14T18:11:50Z</cp:lastPrinted>
  <dcterms:created xsi:type="dcterms:W3CDTF">2018-06-26T19:30:21Z</dcterms:created>
  <dcterms:modified xsi:type="dcterms:W3CDTF">2023-06-26T15:45:13Z</dcterms:modified>
</cp:coreProperties>
</file>