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uta/Documents/aa AD SLCR/SPS/SpS 21-22-23/"/>
    </mc:Choice>
  </mc:AlternateContent>
  <xr:revisionPtr revIDLastSave="0" documentId="8_{059F72E8-666F-0648-B361-AF4E47A19C8B}" xr6:coauthVersionLast="45" xr6:coauthVersionMax="45" xr10:uidLastSave="{00000000-0000-0000-0000-000000000000}"/>
  <bookViews>
    <workbookView xWindow="0" yWindow="0" windowWidth="28800" windowHeight="18000" activeTab="2" xr2:uid="{00000000-000D-0000-FFFF-FFFF00000000}"/>
  </bookViews>
  <sheets>
    <sheet name="hodnocení sezona" sheetId="4" r:id="rId1"/>
    <sheet name="finance" sheetId="6" r:id="rId2"/>
    <sheet name="Finance I.pol.2023" sheetId="7" r:id="rId3"/>
  </sheets>
  <definedNames>
    <definedName name="_xlnm.Print_Area" localSheetId="0">'hodnocení sezona'!$A$1:$Z$33</definedName>
  </definedNames>
  <calcPr calcId="191029"/>
</workbook>
</file>

<file path=xl/calcChain.xml><?xml version="1.0" encoding="utf-8"?>
<calcChain xmlns="http://schemas.openxmlformats.org/spreadsheetml/2006/main">
  <c r="F25" i="7" l="1"/>
  <c r="F16" i="7"/>
  <c r="F17" i="7" s="1"/>
  <c r="F18" i="7" s="1"/>
  <c r="F19" i="7" s="1"/>
  <c r="F20" i="7" s="1"/>
  <c r="F21" i="7" s="1"/>
  <c r="F22" i="7" s="1"/>
  <c r="F12" i="7"/>
  <c r="F13" i="7" s="1"/>
  <c r="F14" i="7" s="1"/>
  <c r="F7" i="7"/>
  <c r="F8" i="7" s="1"/>
  <c r="F9" i="7" s="1"/>
  <c r="F10" i="7" s="1"/>
  <c r="F6" i="7"/>
  <c r="F24" i="7" l="1"/>
  <c r="D27" i="6"/>
  <c r="F6" i="6"/>
  <c r="F7" i="6" s="1"/>
  <c r="F12" i="6"/>
  <c r="F13" i="6" s="1"/>
  <c r="F14" i="6" s="1"/>
  <c r="F16" i="6"/>
  <c r="F17" i="6" s="1"/>
  <c r="F18" i="6" s="1"/>
  <c r="F19" i="6" s="1"/>
  <c r="F20" i="6" s="1"/>
  <c r="F21" i="6" s="1"/>
  <c r="F22" i="6" s="1"/>
  <c r="F23" i="6" s="1"/>
  <c r="E29" i="4"/>
  <c r="F29" i="4"/>
  <c r="D29" i="4"/>
  <c r="U17" i="4"/>
  <c r="Y17" i="4" s="1"/>
  <c r="V17" i="4"/>
  <c r="S17" i="4"/>
  <c r="T17" i="4"/>
  <c r="X17" i="4"/>
  <c r="U10" i="4"/>
  <c r="V10" i="4"/>
  <c r="S10" i="4"/>
  <c r="T10" i="4"/>
  <c r="X10" i="4"/>
  <c r="U22" i="4"/>
  <c r="V22" i="4"/>
  <c r="S22" i="4"/>
  <c r="Y22" i="4" s="1"/>
  <c r="T22" i="4"/>
  <c r="X22" i="4"/>
  <c r="U9" i="4"/>
  <c r="V9" i="4"/>
  <c r="Y9" i="4" s="1"/>
  <c r="S9" i="4"/>
  <c r="T9" i="4"/>
  <c r="X9" i="4"/>
  <c r="U16" i="4"/>
  <c r="Y16" i="4" s="1"/>
  <c r="V16" i="4"/>
  <c r="S16" i="4"/>
  <c r="T16" i="4"/>
  <c r="X16" i="4"/>
  <c r="U19" i="4"/>
  <c r="V19" i="4"/>
  <c r="S19" i="4"/>
  <c r="T19" i="4"/>
  <c r="Y19" i="4" s="1"/>
  <c r="X19" i="4"/>
  <c r="U12" i="4"/>
  <c r="V12" i="4"/>
  <c r="S12" i="4"/>
  <c r="T12" i="4"/>
  <c r="X12" i="4"/>
  <c r="U13" i="4"/>
  <c r="V13" i="4"/>
  <c r="Y13" i="4" s="1"/>
  <c r="S13" i="4"/>
  <c r="T13" i="4"/>
  <c r="X13" i="4"/>
  <c r="U20" i="4"/>
  <c r="Y20" i="4" s="1"/>
  <c r="V20" i="4"/>
  <c r="S20" i="4"/>
  <c r="T20" i="4"/>
  <c r="X20" i="4"/>
  <c r="U14" i="4"/>
  <c r="V14" i="4"/>
  <c r="S14" i="4"/>
  <c r="Y14" i="4" s="1"/>
  <c r="T14" i="4"/>
  <c r="X14" i="4"/>
  <c r="U24" i="4"/>
  <c r="V24" i="4"/>
  <c r="S24" i="4"/>
  <c r="T24" i="4"/>
  <c r="X24" i="4"/>
  <c r="U21" i="4"/>
  <c r="V21" i="4"/>
  <c r="S21" i="4"/>
  <c r="T21" i="4"/>
  <c r="X21" i="4"/>
  <c r="U15" i="4"/>
  <c r="Y15" i="4" s="1"/>
  <c r="V15" i="4"/>
  <c r="S15" i="4"/>
  <c r="T15" i="4"/>
  <c r="X15" i="4"/>
  <c r="U27" i="4"/>
  <c r="V27" i="4"/>
  <c r="S27" i="4"/>
  <c r="Y27" i="4" s="1"/>
  <c r="T27" i="4"/>
  <c r="X27" i="4"/>
  <c r="U26" i="4"/>
  <c r="V26" i="4"/>
  <c r="S26" i="4"/>
  <c r="Y26" i="4" s="1"/>
  <c r="T26" i="4"/>
  <c r="X26" i="4"/>
  <c r="U23" i="4"/>
  <c r="V23" i="4"/>
  <c r="S23" i="4"/>
  <c r="T23" i="4"/>
  <c r="X23" i="4"/>
  <c r="U25" i="4"/>
  <c r="Y25" i="4" s="1"/>
  <c r="V25" i="4"/>
  <c r="S25" i="4"/>
  <c r="T25" i="4"/>
  <c r="X25" i="4"/>
  <c r="U18" i="4"/>
  <c r="V18" i="4"/>
  <c r="S18" i="4"/>
  <c r="T18" i="4"/>
  <c r="Y18" i="4" s="1"/>
  <c r="Z18" i="4" s="1"/>
  <c r="X18" i="4"/>
  <c r="U11" i="4"/>
  <c r="V11" i="4"/>
  <c r="S11" i="4"/>
  <c r="Y11" i="4" s="1"/>
  <c r="Z11" i="4" s="1"/>
  <c r="T11" i="4"/>
  <c r="X11" i="4"/>
  <c r="Y21" i="4"/>
  <c r="Y23" i="4"/>
  <c r="Z23" i="4" s="1"/>
  <c r="Y24" i="4"/>
  <c r="Y12" i="4"/>
  <c r="Y10" i="4"/>
  <c r="Z17" i="4" l="1"/>
  <c r="Z21" i="4"/>
  <c r="Z26" i="4"/>
  <c r="Z15" i="4"/>
  <c r="Z13" i="4"/>
  <c r="Z22" i="4"/>
  <c r="Z14" i="4"/>
  <c r="F8" i="6"/>
  <c r="F9" i="6" s="1"/>
  <c r="F10" i="6" s="1"/>
  <c r="Z25" i="4"/>
  <c r="Z20" i="4"/>
  <c r="Z19" i="4"/>
  <c r="Z16" i="4"/>
  <c r="Z9" i="4"/>
  <c r="Z12" i="4"/>
  <c r="Z10" i="4"/>
  <c r="Z27" i="4"/>
  <c r="Z24" i="4"/>
  <c r="F25" i="6" l="1"/>
  <c r="F27" i="6" s="1"/>
</calcChain>
</file>

<file path=xl/sharedStrings.xml><?xml version="1.0" encoding="utf-8"?>
<sst xmlns="http://schemas.openxmlformats.org/spreadsheetml/2006/main" count="307" uniqueCount="87">
  <si>
    <t>počet</t>
  </si>
  <si>
    <t>závodníků</t>
  </si>
  <si>
    <t xml:space="preserve">pořádání </t>
  </si>
  <si>
    <t>závodů</t>
  </si>
  <si>
    <t>body</t>
  </si>
  <si>
    <t>hlavní kritéria</t>
  </si>
  <si>
    <t>pomocná kritéria</t>
  </si>
  <si>
    <t>výkonnost</t>
  </si>
  <si>
    <t>návaznost</t>
  </si>
  <si>
    <t>žáci</t>
  </si>
  <si>
    <t>junioři</t>
  </si>
  <si>
    <t>žáků</t>
  </si>
  <si>
    <t>přípravka</t>
  </si>
  <si>
    <t>členů</t>
  </si>
  <si>
    <t>předžáci</t>
  </si>
  <si>
    <t>DT + I.tř</t>
  </si>
  <si>
    <t xml:space="preserve">vedoucí </t>
  </si>
  <si>
    <t>třída</t>
  </si>
  <si>
    <t>ANO</t>
  </si>
  <si>
    <t>body ČP</t>
  </si>
  <si>
    <t>sportovci</t>
  </si>
  <si>
    <t>trenérské zajištění</t>
  </si>
  <si>
    <t>trenéři</t>
  </si>
  <si>
    <t>Celkem</t>
  </si>
  <si>
    <t xml:space="preserve"> II.tř</t>
  </si>
  <si>
    <r>
      <t>závodících</t>
    </r>
    <r>
      <rPr>
        <b/>
        <vertAlign val="superscript"/>
        <sz val="11"/>
        <color theme="1"/>
        <rFont val="Calibri"/>
        <family val="2"/>
        <charset val="238"/>
        <scheme val="minor"/>
      </rPr>
      <t>1)</t>
    </r>
  </si>
  <si>
    <t>Oddíly</t>
  </si>
  <si>
    <t>Pořadí</t>
  </si>
  <si>
    <t xml:space="preserve">bodující </t>
  </si>
  <si>
    <t>kategorií</t>
  </si>
  <si>
    <t>PAP+žáci</t>
  </si>
  <si>
    <t>členská</t>
  </si>
  <si>
    <t>základna</t>
  </si>
  <si>
    <r>
      <t>závodících</t>
    </r>
    <r>
      <rPr>
        <b/>
        <vertAlign val="superscript"/>
        <sz val="11"/>
        <color theme="1"/>
        <rFont val="Calibri"/>
        <family val="2"/>
        <charset val="238"/>
        <scheme val="minor"/>
      </rPr>
      <t>2)</t>
    </r>
  </si>
  <si>
    <r>
      <t>trenérů</t>
    </r>
    <r>
      <rPr>
        <b/>
        <vertAlign val="superscript"/>
        <sz val="11"/>
        <color theme="1"/>
        <rFont val="Calibri"/>
        <family val="2"/>
        <charset val="238"/>
        <scheme val="minor"/>
      </rPr>
      <t>3)</t>
    </r>
  </si>
  <si>
    <t>3. nezapočítává se hlavní trenér</t>
  </si>
  <si>
    <r>
      <t>trenér</t>
    </r>
    <r>
      <rPr>
        <b/>
        <vertAlign val="superscript"/>
        <sz val="11"/>
        <color rgb="FF000000"/>
        <rFont val="Calibri"/>
        <family val="2"/>
        <charset val="238"/>
        <scheme val="minor"/>
      </rPr>
      <t>4)</t>
    </r>
  </si>
  <si>
    <t>TJ Bižuterie Jablonec</t>
  </si>
  <si>
    <t>TJ Spartak Vrchlabí</t>
  </si>
  <si>
    <t>SK Ještěd</t>
  </si>
  <si>
    <t>4. DT a trenér 1.třídy = 1, trenér II.třídy = 2</t>
  </si>
  <si>
    <t>SK Lajdáček</t>
  </si>
  <si>
    <t>TJ Spartak Rokytnice</t>
  </si>
  <si>
    <t>Vysočina</t>
  </si>
  <si>
    <t>SKI Bílá</t>
  </si>
  <si>
    <t>SA Špindl</t>
  </si>
  <si>
    <t>SK Victoria Brno</t>
  </si>
  <si>
    <t>Vodní Stavby Praha</t>
  </si>
  <si>
    <t>SK Šumperk + Kouty</t>
  </si>
  <si>
    <t>SKI Soláň + LO Hrachovec</t>
  </si>
  <si>
    <t>TJ Pec + Loko Trutnov</t>
  </si>
  <si>
    <t>SK Ústí n.O.</t>
  </si>
  <si>
    <t>Lyko Prachatice + Písek + Lipno</t>
  </si>
  <si>
    <t>TJ Sokol Deštné + Teplice n.M.</t>
  </si>
  <si>
    <t>Ski klub Ještěd (S.H.)</t>
  </si>
  <si>
    <t>Kraj</t>
  </si>
  <si>
    <t>Praha</t>
  </si>
  <si>
    <t>Jihomoravský</t>
  </si>
  <si>
    <t>Liberecký</t>
  </si>
  <si>
    <t>Hradecký</t>
  </si>
  <si>
    <t>Pardubický</t>
  </si>
  <si>
    <t>Jihočeský</t>
  </si>
  <si>
    <t>Zlínský</t>
  </si>
  <si>
    <t>Olomoucký</t>
  </si>
  <si>
    <t>Moravskoslezský</t>
  </si>
  <si>
    <t>regionální</t>
  </si>
  <si>
    <t>výlučnost</t>
  </si>
  <si>
    <t>SK Jánské Lázně</t>
  </si>
  <si>
    <t>NE</t>
  </si>
  <si>
    <t>Vysočina + RT Záhrobský</t>
  </si>
  <si>
    <t>SK Vrbno + TC Praděd + Annaberg</t>
  </si>
  <si>
    <t>ok</t>
  </si>
  <si>
    <t xml:space="preserve"> III. a IV.tř</t>
  </si>
  <si>
    <t>1. započítávají se jen závodící členové</t>
  </si>
  <si>
    <t xml:space="preserve">2. započítávají se jen závodící členové </t>
  </si>
  <si>
    <t>Kritéria hodnocení SpS pro sezonu 2022/2023</t>
  </si>
  <si>
    <t>Pořadí pro financování podle bodů bez regionální výlučnosti</t>
  </si>
  <si>
    <t>A</t>
  </si>
  <si>
    <t>B</t>
  </si>
  <si>
    <t>C</t>
  </si>
  <si>
    <t>měsíčně</t>
  </si>
  <si>
    <t>pololetně</t>
  </si>
  <si>
    <t>rozpočet</t>
  </si>
  <si>
    <t>1. pololetí</t>
  </si>
  <si>
    <t>2. pololetí - zbývá</t>
  </si>
  <si>
    <t>Financování na I.pol 2023</t>
  </si>
  <si>
    <t>1. pololetí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</si>
</sst>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vertAlign val="superscript"/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indexed="64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2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6" fontId="0" fillId="0" borderId="0" xfId="0" applyNumberFormat="1" applyFont="1" applyAlignment="1">
      <alignment horizont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0" fillId="0" borderId="23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30" xfId="0" applyFont="1" applyBorder="1"/>
    <xf numFmtId="0" fontId="0" fillId="0" borderId="31" xfId="0" applyFont="1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0" fillId="0" borderId="0" xfId="0" applyFont="1" applyFill="1" applyBorder="1"/>
    <xf numFmtId="4" fontId="0" fillId="0" borderId="12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4" fontId="0" fillId="0" borderId="22" xfId="0" applyNumberFormat="1" applyFont="1" applyBorder="1" applyAlignment="1">
      <alignment horizontal="center" vertical="center"/>
    </xf>
    <xf numFmtId="4" fontId="0" fillId="0" borderId="23" xfId="0" applyNumberFormat="1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2" fontId="0" fillId="0" borderId="24" xfId="0" applyNumberFormat="1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4" fontId="0" fillId="0" borderId="28" xfId="0" applyNumberFormat="1" applyFont="1" applyBorder="1" applyAlignment="1">
      <alignment horizontal="center" vertical="center"/>
    </xf>
    <xf numFmtId="4" fontId="0" fillId="0" borderId="29" xfId="0" applyNumberFormat="1" applyFont="1" applyBorder="1" applyAlignment="1">
      <alignment horizontal="center" vertical="center"/>
    </xf>
    <xf numFmtId="0" fontId="7" fillId="0" borderId="0" xfId="0" applyFont="1"/>
    <xf numFmtId="3" fontId="3" fillId="0" borderId="32" xfId="0" applyNumberFormat="1" applyFont="1" applyBorder="1" applyAlignment="1">
      <alignment horizontal="center" vertical="center"/>
    </xf>
    <xf numFmtId="3" fontId="3" fillId="0" borderId="33" xfId="0" applyNumberFormat="1" applyFont="1" applyBorder="1" applyAlignment="1">
      <alignment horizontal="center" vertical="center"/>
    </xf>
    <xf numFmtId="0" fontId="4" fillId="4" borderId="11" xfId="0" applyFont="1" applyFill="1" applyBorder="1" applyAlignment="1" applyProtection="1">
      <alignment vertical="center"/>
      <protection locked="0"/>
    </xf>
    <xf numFmtId="1" fontId="0" fillId="3" borderId="12" xfId="0" applyNumberFormat="1" applyFont="1" applyFill="1" applyBorder="1" applyAlignment="1" applyProtection="1">
      <alignment horizontal="center" vertical="center"/>
      <protection locked="0"/>
    </xf>
    <xf numFmtId="1" fontId="0" fillId="3" borderId="1" xfId="0" applyNumberFormat="1" applyFont="1" applyFill="1" applyBorder="1" applyAlignment="1" applyProtection="1">
      <alignment horizontal="center" vertical="center"/>
      <protection locked="0"/>
    </xf>
    <xf numFmtId="1" fontId="0" fillId="3" borderId="13" xfId="0" applyNumberFormat="1" applyFont="1" applyFill="1" applyBorder="1" applyAlignment="1" applyProtection="1">
      <alignment horizontal="center" vertical="center"/>
      <protection locked="0"/>
    </xf>
    <xf numFmtId="1" fontId="0" fillId="0" borderId="13" xfId="0" applyNumberFormat="1" applyFont="1" applyBorder="1" applyAlignment="1" applyProtection="1">
      <alignment horizontal="center" vertical="center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1" fontId="0" fillId="0" borderId="12" xfId="0" applyNumberFormat="1" applyFont="1" applyFill="1" applyBorder="1" applyAlignment="1" applyProtection="1">
      <alignment horizontal="center" vertical="center"/>
      <protection locked="0"/>
    </xf>
    <xf numFmtId="1" fontId="0" fillId="0" borderId="1" xfId="0" applyNumberFormat="1" applyFont="1" applyFill="1" applyBorder="1" applyAlignment="1" applyProtection="1">
      <alignment horizontal="center" vertical="center"/>
      <protection locked="0"/>
    </xf>
    <xf numFmtId="1" fontId="0" fillId="0" borderId="13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vertical="center"/>
      <protection locked="0"/>
    </xf>
    <xf numFmtId="1" fontId="0" fillId="0" borderId="12" xfId="0" applyNumberFormat="1" applyFont="1" applyBorder="1" applyAlignment="1" applyProtection="1">
      <alignment horizontal="center" vertical="center"/>
      <protection locked="0"/>
    </xf>
    <xf numFmtId="1" fontId="0" fillId="0" borderId="1" xfId="0" applyNumberFormat="1" applyFont="1" applyBorder="1" applyAlignment="1" applyProtection="1">
      <alignment horizontal="center" vertical="center"/>
      <protection locked="0"/>
    </xf>
    <xf numFmtId="0" fontId="4" fillId="4" borderId="21" xfId="0" applyFont="1" applyFill="1" applyBorder="1" applyAlignment="1" applyProtection="1">
      <alignment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8" fillId="0" borderId="0" xfId="0" applyFont="1" applyAlignment="1">
      <alignment horizontal="center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28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4" fontId="0" fillId="0" borderId="37" xfId="0" applyNumberFormat="1" applyFont="1" applyBorder="1" applyAlignment="1">
      <alignment horizontal="center" vertical="center"/>
    </xf>
    <xf numFmtId="4" fontId="0" fillId="0" borderId="38" xfId="0" applyNumberFormat="1" applyFont="1" applyBorder="1" applyAlignment="1">
      <alignment horizontal="center" vertical="center"/>
    </xf>
    <xf numFmtId="2" fontId="0" fillId="0" borderId="38" xfId="0" applyNumberFormat="1" applyFont="1" applyBorder="1" applyAlignment="1">
      <alignment horizontal="center" vertical="center"/>
    </xf>
    <xf numFmtId="2" fontId="0" fillId="0" borderId="40" xfId="0" applyNumberFormat="1" applyFont="1" applyBorder="1" applyAlignment="1">
      <alignment horizontal="center" vertical="center"/>
    </xf>
    <xf numFmtId="4" fontId="0" fillId="0" borderId="25" xfId="0" applyNumberFormat="1" applyFont="1" applyBorder="1" applyAlignment="1">
      <alignment horizontal="center" vertical="center"/>
    </xf>
    <xf numFmtId="3" fontId="3" fillId="0" borderId="41" xfId="0" applyNumberFormat="1" applyFont="1" applyBorder="1" applyAlignment="1">
      <alignment horizontal="center" vertical="center"/>
    </xf>
    <xf numFmtId="1" fontId="0" fillId="3" borderId="22" xfId="0" applyNumberFormat="1" applyFont="1" applyFill="1" applyBorder="1" applyAlignment="1" applyProtection="1">
      <alignment horizontal="center" vertical="center"/>
      <protection locked="0"/>
    </xf>
    <xf numFmtId="1" fontId="0" fillId="3" borderId="23" xfId="0" applyNumberFormat="1" applyFont="1" applyFill="1" applyBorder="1" applyAlignment="1" applyProtection="1">
      <alignment horizontal="center" vertical="center"/>
      <protection locked="0"/>
    </xf>
    <xf numFmtId="1" fontId="0" fillId="3" borderId="42" xfId="0" applyNumberFormat="1" applyFont="1" applyFill="1" applyBorder="1" applyAlignment="1" applyProtection="1">
      <alignment horizontal="center" vertical="center"/>
      <protection locked="0"/>
    </xf>
    <xf numFmtId="1" fontId="0" fillId="0" borderId="42" xfId="0" applyNumberFormat="1" applyFont="1" applyBorder="1" applyAlignment="1" applyProtection="1">
      <alignment horizontal="center" vertical="center"/>
      <protection locked="0"/>
    </xf>
    <xf numFmtId="0" fontId="0" fillId="0" borderId="29" xfId="0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3" borderId="18" xfId="1" applyFont="1" applyFill="1" applyBorder="1" applyAlignment="1">
      <alignment horizontal="center" vertical="center"/>
    </xf>
    <xf numFmtId="0" fontId="0" fillId="3" borderId="11" xfId="1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1" fontId="0" fillId="3" borderId="44" xfId="0" applyNumberFormat="1" applyFont="1" applyFill="1" applyBorder="1" applyAlignment="1" applyProtection="1">
      <alignment horizontal="center" vertical="center"/>
      <protection locked="0"/>
    </xf>
    <xf numFmtId="1" fontId="0" fillId="0" borderId="44" xfId="0" applyNumberFormat="1" applyFont="1" applyFill="1" applyBorder="1" applyAlignment="1" applyProtection="1">
      <alignment horizontal="center" vertical="center"/>
      <protection locked="0"/>
    </xf>
    <xf numFmtId="1" fontId="0" fillId="0" borderId="44" xfId="0" applyNumberFormat="1" applyFont="1" applyBorder="1" applyAlignment="1" applyProtection="1">
      <alignment horizontal="center" vertical="center"/>
      <protection locked="0"/>
    </xf>
    <xf numFmtId="1" fontId="0" fillId="3" borderId="45" xfId="0" applyNumberFormat="1" applyFont="1" applyFill="1" applyBorder="1" applyAlignment="1" applyProtection="1">
      <alignment horizontal="center" vertical="center"/>
      <protection locked="0"/>
    </xf>
    <xf numFmtId="0" fontId="4" fillId="4" borderId="47" xfId="0" applyFont="1" applyFill="1" applyBorder="1" applyAlignment="1" applyProtection="1">
      <alignment vertical="center"/>
      <protection locked="0"/>
    </xf>
    <xf numFmtId="0" fontId="2" fillId="4" borderId="47" xfId="0" applyFont="1" applyFill="1" applyBorder="1" applyAlignment="1" applyProtection="1">
      <alignment vertical="center"/>
      <protection locked="0"/>
    </xf>
    <xf numFmtId="0" fontId="4" fillId="4" borderId="9" xfId="0" applyFont="1" applyFill="1" applyBorder="1" applyAlignment="1" applyProtection="1">
      <alignment vertical="center"/>
      <protection locked="0"/>
    </xf>
    <xf numFmtId="0" fontId="4" fillId="4" borderId="13" xfId="0" applyFont="1" applyFill="1" applyBorder="1" applyAlignment="1" applyProtection="1">
      <alignment vertical="center"/>
      <protection locked="0"/>
    </xf>
    <xf numFmtId="0" fontId="4" fillId="4" borderId="48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horizontal="center" vertical="center"/>
      <protection locked="0"/>
    </xf>
    <xf numFmtId="0" fontId="4" fillId="4" borderId="18" xfId="0" applyFont="1" applyFill="1" applyBorder="1" applyAlignment="1" applyProtection="1">
      <alignment vertical="center"/>
      <protection locked="0"/>
    </xf>
    <xf numFmtId="0" fontId="2" fillId="4" borderId="11" xfId="0" applyFont="1" applyFill="1" applyBorder="1" applyAlignment="1">
      <alignment horizontal="left" vertical="center"/>
    </xf>
    <xf numFmtId="0" fontId="4" fillId="4" borderId="46" xfId="0" applyFont="1" applyFill="1" applyBorder="1" applyAlignment="1" applyProtection="1">
      <alignment vertical="center"/>
      <protection locked="0"/>
    </xf>
    <xf numFmtId="0" fontId="2" fillId="4" borderId="47" xfId="0" applyFont="1" applyFill="1" applyBorder="1" applyAlignment="1">
      <alignment horizontal="left" vertical="center"/>
    </xf>
    <xf numFmtId="1" fontId="0" fillId="3" borderId="43" xfId="0" applyNumberFormat="1" applyFont="1" applyFill="1" applyBorder="1" applyAlignment="1" applyProtection="1">
      <alignment horizontal="center" vertical="center"/>
      <protection locked="0"/>
    </xf>
    <xf numFmtId="0" fontId="0" fillId="0" borderId="44" xfId="0" applyFont="1" applyBorder="1" applyAlignment="1">
      <alignment horizontal="center" vertical="center"/>
    </xf>
    <xf numFmtId="1" fontId="6" fillId="3" borderId="38" xfId="0" applyNumberFormat="1" applyFont="1" applyFill="1" applyBorder="1" applyAlignment="1" applyProtection="1">
      <alignment horizontal="center" vertical="center"/>
      <protection locked="0"/>
    </xf>
    <xf numFmtId="1" fontId="6" fillId="3" borderId="39" xfId="0" applyNumberFormat="1" applyFont="1" applyFill="1" applyBorder="1" applyAlignment="1" applyProtection="1">
      <alignment horizontal="center" vertical="center"/>
      <protection locked="0"/>
    </xf>
    <xf numFmtId="1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>
      <alignment horizontal="center" vertical="center"/>
    </xf>
    <xf numFmtId="1" fontId="0" fillId="3" borderId="38" xfId="0" applyNumberFormat="1" applyFont="1" applyFill="1" applyBorder="1" applyAlignment="1" applyProtection="1">
      <alignment horizontal="center" vertical="center"/>
      <protection locked="0"/>
    </xf>
    <xf numFmtId="1" fontId="0" fillId="0" borderId="39" xfId="0" applyNumberFormat="1" applyFont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horizontal="center" vertical="center"/>
      <protection locked="0"/>
    </xf>
    <xf numFmtId="0" fontId="0" fillId="0" borderId="25" xfId="0" applyFont="1" applyBorder="1" applyAlignment="1">
      <alignment vertical="center"/>
    </xf>
    <xf numFmtId="0" fontId="0" fillId="0" borderId="11" xfId="0" applyBorder="1" applyAlignment="1">
      <alignment horizontal="center"/>
    </xf>
    <xf numFmtId="0" fontId="0" fillId="3" borderId="2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3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0" xfId="0" applyNumberFormat="1"/>
    <xf numFmtId="0" fontId="4" fillId="4" borderId="1" xfId="0" applyFont="1" applyFill="1" applyBorder="1" applyAlignment="1" applyProtection="1">
      <alignment vertical="center"/>
      <protection locked="0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 applyProtection="1">
      <alignment vertical="center"/>
      <protection locked="0"/>
    </xf>
    <xf numFmtId="164" fontId="0" fillId="0" borderId="1" xfId="0" applyNumberFormat="1" applyBorder="1" applyAlignment="1">
      <alignment horizontal="center"/>
    </xf>
    <xf numFmtId="0" fontId="4" fillId="4" borderId="0" xfId="0" applyFont="1" applyFill="1" applyAlignment="1" applyProtection="1">
      <alignment vertical="center"/>
      <protection locked="0"/>
    </xf>
    <xf numFmtId="3" fontId="0" fillId="0" borderId="0" xfId="0" applyNumberFormat="1" applyAlignment="1">
      <alignment horizontal="center"/>
    </xf>
    <xf numFmtId="3" fontId="0" fillId="0" borderId="0" xfId="0" applyNumberFormat="1"/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2">
    <cellStyle name="Neutrální" xfId="1" builtinId="2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3"/>
  <sheetViews>
    <sheetView zoomScale="80" zoomScaleNormal="80"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W29" sqref="W29"/>
    </sheetView>
  </sheetViews>
  <sheetFormatPr baseColWidth="10" defaultColWidth="8.83203125" defaultRowHeight="15" x14ac:dyDescent="0.2"/>
  <cols>
    <col min="1" max="1" width="6.83203125" customWidth="1"/>
    <col min="2" max="2" width="30.33203125" bestFit="1" customWidth="1"/>
    <col min="3" max="3" width="16.5" bestFit="1" customWidth="1"/>
    <col min="5" max="6" width="11.33203125" bestFit="1" customWidth="1"/>
    <col min="11" max="11" width="2.6640625" customWidth="1"/>
    <col min="15" max="16" width="9.83203125" bestFit="1" customWidth="1"/>
    <col min="17" max="17" width="10.5" bestFit="1" customWidth="1"/>
    <col min="18" max="18" width="2.5" customWidth="1"/>
    <col min="19" max="21" width="9.33203125" customWidth="1"/>
    <col min="22" max="22" width="11" bestFit="1" customWidth="1"/>
    <col min="23" max="23" width="11" customWidth="1"/>
    <col min="24" max="24" width="9.33203125" customWidth="1"/>
    <col min="26" max="26" width="6.6640625" bestFit="1" customWidth="1"/>
    <col min="28" max="28" width="14.5" customWidth="1"/>
  </cols>
  <sheetData>
    <row r="1" spans="1:28" ht="19" x14ac:dyDescent="0.25">
      <c r="A1" s="45" t="s">
        <v>75</v>
      </c>
    </row>
    <row r="2" spans="1:28" ht="16" thickBot="1" x14ac:dyDescent="0.25">
      <c r="A2" s="7"/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7"/>
      <c r="S2" s="7"/>
      <c r="T2" s="7"/>
      <c r="U2" s="7"/>
      <c r="V2" s="7"/>
      <c r="W2" s="7"/>
      <c r="X2" s="7"/>
      <c r="Y2" s="7"/>
      <c r="Z2" s="1"/>
      <c r="AA2" s="1"/>
      <c r="AB2" s="1"/>
    </row>
    <row r="3" spans="1:28" x14ac:dyDescent="0.2">
      <c r="A3" s="7"/>
      <c r="B3" s="7"/>
      <c r="C3" s="7"/>
      <c r="D3" s="136" t="s">
        <v>5</v>
      </c>
      <c r="E3" s="137"/>
      <c r="F3" s="137"/>
      <c r="G3" s="137"/>
      <c r="H3" s="137"/>
      <c r="I3" s="137"/>
      <c r="J3" s="137"/>
      <c r="K3" s="22"/>
      <c r="L3" s="137" t="s">
        <v>6</v>
      </c>
      <c r="M3" s="137"/>
      <c r="N3" s="137"/>
      <c r="O3" s="137"/>
      <c r="P3" s="137"/>
      <c r="Q3" s="137"/>
      <c r="R3" s="22"/>
      <c r="S3" s="137" t="s">
        <v>4</v>
      </c>
      <c r="T3" s="137"/>
      <c r="U3" s="137"/>
      <c r="V3" s="137"/>
      <c r="W3" s="137"/>
      <c r="X3" s="137"/>
      <c r="Y3" s="137"/>
      <c r="Z3" s="31"/>
      <c r="AA3" s="1"/>
      <c r="AB3" s="1"/>
    </row>
    <row r="4" spans="1:28" x14ac:dyDescent="0.2">
      <c r="A4" s="7"/>
      <c r="B4" s="7"/>
      <c r="C4" s="7"/>
      <c r="D4" s="138" t="s">
        <v>20</v>
      </c>
      <c r="E4" s="139"/>
      <c r="F4" s="140"/>
      <c r="G4" s="141" t="s">
        <v>21</v>
      </c>
      <c r="H4" s="139"/>
      <c r="I4" s="139"/>
      <c r="J4" s="140"/>
      <c r="K4" s="23"/>
      <c r="L4" s="9"/>
      <c r="M4" s="11"/>
      <c r="N4" s="11"/>
      <c r="O4" s="11"/>
      <c r="P4" s="11"/>
      <c r="Q4" s="11"/>
      <c r="R4" s="23"/>
      <c r="S4" s="9"/>
      <c r="T4" s="11"/>
      <c r="U4" s="11"/>
      <c r="V4" s="27"/>
      <c r="W4" s="29"/>
      <c r="X4" s="29"/>
      <c r="Y4" s="41"/>
      <c r="Z4" s="32"/>
      <c r="AA4" s="1"/>
      <c r="AB4" s="1"/>
    </row>
    <row r="5" spans="1:28" x14ac:dyDescent="0.2">
      <c r="A5" s="7"/>
      <c r="B5" s="7"/>
      <c r="C5" s="7"/>
      <c r="D5" s="19" t="s">
        <v>0</v>
      </c>
      <c r="E5" s="11" t="s">
        <v>0</v>
      </c>
      <c r="F5" s="12" t="s">
        <v>0</v>
      </c>
      <c r="G5" s="10" t="s">
        <v>16</v>
      </c>
      <c r="H5" s="11" t="s">
        <v>0</v>
      </c>
      <c r="I5" s="11" t="s">
        <v>0</v>
      </c>
      <c r="J5" s="12" t="s">
        <v>0</v>
      </c>
      <c r="K5" s="24"/>
      <c r="L5" s="16" t="s">
        <v>2</v>
      </c>
      <c r="M5" s="13" t="s">
        <v>2</v>
      </c>
      <c r="N5" s="13" t="s">
        <v>2</v>
      </c>
      <c r="O5" s="13" t="s">
        <v>8</v>
      </c>
      <c r="P5" s="13" t="s">
        <v>8</v>
      </c>
      <c r="Q5" s="13" t="s">
        <v>7</v>
      </c>
      <c r="R5" s="24"/>
      <c r="S5" s="16"/>
      <c r="T5" s="13"/>
      <c r="U5" s="13"/>
      <c r="V5" s="28"/>
      <c r="W5" s="30"/>
      <c r="X5" s="30"/>
      <c r="Y5" s="42"/>
      <c r="Z5" s="32"/>
      <c r="AA5" s="1"/>
      <c r="AB5" s="1"/>
    </row>
    <row r="6" spans="1:28" ht="17" x14ac:dyDescent="0.2">
      <c r="A6" s="7"/>
      <c r="B6" s="7"/>
      <c r="C6" s="7"/>
      <c r="D6" s="20" t="s">
        <v>13</v>
      </c>
      <c r="E6" s="13" t="s">
        <v>25</v>
      </c>
      <c r="F6" s="15" t="s">
        <v>33</v>
      </c>
      <c r="G6" s="65" t="s">
        <v>36</v>
      </c>
      <c r="H6" s="13" t="s">
        <v>34</v>
      </c>
      <c r="I6" s="13" t="s">
        <v>34</v>
      </c>
      <c r="J6" s="13" t="s">
        <v>34</v>
      </c>
      <c r="K6" s="24"/>
      <c r="L6" s="16" t="s">
        <v>3</v>
      </c>
      <c r="M6" s="13" t="s">
        <v>3</v>
      </c>
      <c r="N6" s="13" t="s">
        <v>3</v>
      </c>
      <c r="O6" s="13" t="s">
        <v>29</v>
      </c>
      <c r="P6" s="13" t="s">
        <v>28</v>
      </c>
      <c r="Q6" s="13" t="s">
        <v>1</v>
      </c>
      <c r="R6" s="24"/>
      <c r="S6" s="16" t="s">
        <v>31</v>
      </c>
      <c r="T6" s="13" t="s">
        <v>22</v>
      </c>
      <c r="U6" s="13" t="s">
        <v>2</v>
      </c>
      <c r="V6" s="13" t="s">
        <v>8</v>
      </c>
      <c r="W6" s="17" t="s">
        <v>65</v>
      </c>
      <c r="X6" s="17" t="s">
        <v>19</v>
      </c>
      <c r="Y6" s="24" t="s">
        <v>23</v>
      </c>
      <c r="Z6" s="33" t="s">
        <v>27</v>
      </c>
      <c r="AA6" s="1"/>
      <c r="AB6" s="1"/>
    </row>
    <row r="7" spans="1:28" ht="16" thickBot="1" x14ac:dyDescent="0.25">
      <c r="A7" s="7"/>
      <c r="B7" s="7"/>
      <c r="C7" s="7"/>
      <c r="D7" s="20"/>
      <c r="E7" s="13" t="s">
        <v>13</v>
      </c>
      <c r="F7" s="15" t="s">
        <v>13</v>
      </c>
      <c r="G7" s="14" t="s">
        <v>17</v>
      </c>
      <c r="H7" s="13" t="s">
        <v>15</v>
      </c>
      <c r="I7" s="13" t="s">
        <v>24</v>
      </c>
      <c r="J7" s="15" t="s">
        <v>72</v>
      </c>
      <c r="K7" s="24"/>
      <c r="L7" s="16" t="s">
        <v>14</v>
      </c>
      <c r="M7" s="13" t="s">
        <v>9</v>
      </c>
      <c r="N7" s="13" t="s">
        <v>10</v>
      </c>
      <c r="O7" s="13" t="s">
        <v>30</v>
      </c>
      <c r="P7" s="13" t="s">
        <v>10</v>
      </c>
      <c r="Q7" s="13" t="s">
        <v>19</v>
      </c>
      <c r="R7" s="24"/>
      <c r="S7" s="16" t="s">
        <v>32</v>
      </c>
      <c r="T7" s="13"/>
      <c r="U7" s="13" t="s">
        <v>3</v>
      </c>
      <c r="V7" s="13" t="s">
        <v>29</v>
      </c>
      <c r="W7" s="17" t="s">
        <v>66</v>
      </c>
      <c r="X7" s="17" t="s">
        <v>11</v>
      </c>
      <c r="Y7" s="42"/>
      <c r="Z7" s="32"/>
      <c r="AA7" s="1"/>
      <c r="AB7" s="1"/>
    </row>
    <row r="8" spans="1:28" ht="16" thickBot="1" x14ac:dyDescent="0.25">
      <c r="A8" s="69"/>
      <c r="B8" s="70" t="s">
        <v>26</v>
      </c>
      <c r="C8" s="70" t="s">
        <v>55</v>
      </c>
      <c r="D8" s="20" t="s">
        <v>12</v>
      </c>
      <c r="E8" s="13" t="s">
        <v>14</v>
      </c>
      <c r="F8" s="15" t="s">
        <v>9</v>
      </c>
      <c r="G8" s="14"/>
      <c r="H8" s="13"/>
      <c r="I8" s="13"/>
      <c r="J8" s="15"/>
      <c r="K8" s="24"/>
      <c r="L8" s="16"/>
      <c r="M8" s="13"/>
      <c r="N8" s="71"/>
      <c r="O8" s="71"/>
      <c r="P8" s="71"/>
      <c r="Q8" s="13" t="s">
        <v>11</v>
      </c>
      <c r="R8" s="24"/>
      <c r="S8" s="16"/>
      <c r="T8" s="13"/>
      <c r="U8" s="13"/>
      <c r="V8" s="13"/>
      <c r="W8" s="17"/>
      <c r="X8" s="30"/>
      <c r="Y8" s="42"/>
      <c r="Z8" s="32"/>
      <c r="AA8" s="1"/>
      <c r="AB8" s="1"/>
    </row>
    <row r="9" spans="1:28" s="86" customFormat="1" ht="18" customHeight="1" x14ac:dyDescent="0.2">
      <c r="A9" s="87" t="s">
        <v>71</v>
      </c>
      <c r="B9" s="101" t="s">
        <v>46</v>
      </c>
      <c r="C9" s="103" t="s">
        <v>57</v>
      </c>
      <c r="D9" s="105">
        <v>11</v>
      </c>
      <c r="E9" s="107">
        <v>14</v>
      </c>
      <c r="F9" s="108">
        <v>22</v>
      </c>
      <c r="G9" s="109">
        <v>1</v>
      </c>
      <c r="H9" s="111">
        <v>1</v>
      </c>
      <c r="I9" s="111">
        <v>3</v>
      </c>
      <c r="J9" s="112">
        <v>2</v>
      </c>
      <c r="K9" s="113"/>
      <c r="L9" s="114" t="s">
        <v>68</v>
      </c>
      <c r="M9" s="115" t="s">
        <v>68</v>
      </c>
      <c r="N9" s="115" t="s">
        <v>68</v>
      </c>
      <c r="O9" s="115" t="s">
        <v>18</v>
      </c>
      <c r="P9" s="115" t="s">
        <v>18</v>
      </c>
      <c r="Q9" s="116">
        <v>2199</v>
      </c>
      <c r="R9" s="117"/>
      <c r="S9" s="72">
        <f t="shared" ref="S9:S21" si="0">+MIN(30,+MIN(10,D9)+MIN(10,E9)+MIN(10,F9))</f>
        <v>30</v>
      </c>
      <c r="T9" s="73">
        <f t="shared" ref="T9:T21" si="1">+MIN(25,(5*(3-G9)+(H9*4+2*I9+J9)))</f>
        <v>22</v>
      </c>
      <c r="U9" s="73">
        <f t="shared" ref="U9:U21" si="2">+(IF(EXACT(L9,"ANO"),1,0)+IF(EXACT(M9,"ANO"),1,0)+IF(EXACT(N9,"ANO"),1,0))</f>
        <v>0</v>
      </c>
      <c r="V9" s="74">
        <f t="shared" ref="V9:V21" si="3">+(IF(EXACT(O9,"ANO"),5,0)+IF(EXACT(P9,"ANO"),7,0))</f>
        <v>12</v>
      </c>
      <c r="W9" s="75">
        <v>10</v>
      </c>
      <c r="X9" s="75">
        <f t="shared" ref="X9:X21" si="4">+ROUND(IF(Q9&lt;500,0,IF(Q9&lt;2000,(Q9-500)/50,30)),2)</f>
        <v>30</v>
      </c>
      <c r="Y9" s="76">
        <f t="shared" ref="Y9:Y21" si="5">+SUM(S9:X9)</f>
        <v>104</v>
      </c>
      <c r="Z9" s="77">
        <f t="shared" ref="Z9:Z21" si="6">20-RANK(Y9,Y$9:Y$27,1)</f>
        <v>1</v>
      </c>
      <c r="AA9" s="85"/>
    </row>
    <row r="10" spans="1:28" ht="18" customHeight="1" x14ac:dyDescent="0.2">
      <c r="A10" s="88" t="s">
        <v>71</v>
      </c>
      <c r="B10" s="48" t="s">
        <v>45</v>
      </c>
      <c r="C10" s="94" t="s">
        <v>59</v>
      </c>
      <c r="D10" s="90">
        <v>9</v>
      </c>
      <c r="E10" s="50">
        <v>12</v>
      </c>
      <c r="F10" s="51">
        <v>26</v>
      </c>
      <c r="G10" s="49">
        <v>1</v>
      </c>
      <c r="H10" s="50">
        <v>3</v>
      </c>
      <c r="I10" s="50">
        <v>3</v>
      </c>
      <c r="J10" s="52">
        <v>4</v>
      </c>
      <c r="K10" s="53"/>
      <c r="L10" s="62" t="s">
        <v>68</v>
      </c>
      <c r="M10" s="63" t="s">
        <v>18</v>
      </c>
      <c r="N10" s="63" t="s">
        <v>18</v>
      </c>
      <c r="O10" s="63" t="s">
        <v>18</v>
      </c>
      <c r="P10" s="63" t="s">
        <v>18</v>
      </c>
      <c r="Q10" s="54">
        <v>10293</v>
      </c>
      <c r="R10" s="25"/>
      <c r="S10" s="35">
        <f t="shared" si="0"/>
        <v>29</v>
      </c>
      <c r="T10" s="36">
        <f t="shared" si="1"/>
        <v>25</v>
      </c>
      <c r="U10" s="36">
        <f t="shared" si="2"/>
        <v>2</v>
      </c>
      <c r="V10" s="18">
        <f t="shared" si="3"/>
        <v>12</v>
      </c>
      <c r="W10" s="39">
        <v>0</v>
      </c>
      <c r="X10" s="39">
        <f t="shared" si="4"/>
        <v>30</v>
      </c>
      <c r="Y10" s="43">
        <f t="shared" si="5"/>
        <v>98</v>
      </c>
      <c r="Z10" s="46">
        <f t="shared" si="6"/>
        <v>2</v>
      </c>
      <c r="AA10" s="1"/>
      <c r="AB10" s="1"/>
    </row>
    <row r="11" spans="1:28" ht="18" customHeight="1" x14ac:dyDescent="0.2">
      <c r="A11" s="89" t="s">
        <v>71</v>
      </c>
      <c r="B11" s="102" t="s">
        <v>69</v>
      </c>
      <c r="C11" s="104" t="s">
        <v>43</v>
      </c>
      <c r="D11" s="106">
        <v>14</v>
      </c>
      <c r="E11" s="121">
        <v>10</v>
      </c>
      <c r="F11" s="122">
        <v>16</v>
      </c>
      <c r="G11" s="110">
        <v>1</v>
      </c>
      <c r="H11" s="121">
        <v>1</v>
      </c>
      <c r="I11" s="121">
        <v>2</v>
      </c>
      <c r="J11" s="122">
        <v>7</v>
      </c>
      <c r="K11" s="68"/>
      <c r="L11" s="121" t="s">
        <v>18</v>
      </c>
      <c r="M11" s="121" t="s">
        <v>68</v>
      </c>
      <c r="N11" s="121" t="s">
        <v>68</v>
      </c>
      <c r="O11" s="121" t="s">
        <v>18</v>
      </c>
      <c r="P11" s="121" t="s">
        <v>18</v>
      </c>
      <c r="Q11" s="122">
        <v>1998</v>
      </c>
      <c r="R11" s="68"/>
      <c r="S11" s="35">
        <f t="shared" si="0"/>
        <v>30</v>
      </c>
      <c r="T11" s="36">
        <f t="shared" si="1"/>
        <v>25</v>
      </c>
      <c r="U11" s="36">
        <f t="shared" si="2"/>
        <v>1</v>
      </c>
      <c r="V11" s="18">
        <f t="shared" si="3"/>
        <v>12</v>
      </c>
      <c r="W11" s="39">
        <v>0</v>
      </c>
      <c r="X11" s="39">
        <f t="shared" si="4"/>
        <v>29.96</v>
      </c>
      <c r="Y11" s="43">
        <f t="shared" si="5"/>
        <v>97.960000000000008</v>
      </c>
      <c r="Z11" s="46">
        <f t="shared" si="6"/>
        <v>3</v>
      </c>
      <c r="AA11" s="1"/>
    </row>
    <row r="12" spans="1:28" ht="18" customHeight="1" x14ac:dyDescent="0.2">
      <c r="A12" s="88" t="s">
        <v>71</v>
      </c>
      <c r="B12" s="48" t="s">
        <v>41</v>
      </c>
      <c r="C12" s="94" t="s">
        <v>56</v>
      </c>
      <c r="D12" s="91">
        <v>12</v>
      </c>
      <c r="E12" s="56">
        <v>13</v>
      </c>
      <c r="F12" s="57">
        <v>19</v>
      </c>
      <c r="G12" s="55">
        <v>1</v>
      </c>
      <c r="H12" s="56">
        <v>1</v>
      </c>
      <c r="I12" s="56">
        <v>6</v>
      </c>
      <c r="J12" s="52">
        <v>5</v>
      </c>
      <c r="K12" s="53"/>
      <c r="L12" s="67" t="s">
        <v>18</v>
      </c>
      <c r="M12" s="63" t="s">
        <v>68</v>
      </c>
      <c r="N12" s="63" t="s">
        <v>68</v>
      </c>
      <c r="O12" s="63" t="s">
        <v>18</v>
      </c>
      <c r="P12" s="63" t="s">
        <v>18</v>
      </c>
      <c r="Q12" s="54">
        <v>1883</v>
      </c>
      <c r="R12" s="25"/>
      <c r="S12" s="35">
        <f t="shared" si="0"/>
        <v>30</v>
      </c>
      <c r="T12" s="36">
        <f t="shared" si="1"/>
        <v>25</v>
      </c>
      <c r="U12" s="36">
        <f t="shared" si="2"/>
        <v>1</v>
      </c>
      <c r="V12" s="18">
        <f t="shared" si="3"/>
        <v>12</v>
      </c>
      <c r="W12" s="39">
        <v>0</v>
      </c>
      <c r="X12" s="39">
        <f t="shared" si="4"/>
        <v>27.66</v>
      </c>
      <c r="Y12" s="43">
        <f t="shared" si="5"/>
        <v>95.66</v>
      </c>
      <c r="Z12" s="46">
        <f t="shared" si="6"/>
        <v>4</v>
      </c>
      <c r="AA12" s="1"/>
      <c r="AB12" s="1"/>
    </row>
    <row r="13" spans="1:28" ht="18" customHeight="1" x14ac:dyDescent="0.2">
      <c r="A13" s="88" t="s">
        <v>71</v>
      </c>
      <c r="B13" s="48" t="s">
        <v>44</v>
      </c>
      <c r="C13" s="94" t="s">
        <v>64</v>
      </c>
      <c r="D13" s="90">
        <v>14</v>
      </c>
      <c r="E13" s="50">
        <v>10</v>
      </c>
      <c r="F13" s="51">
        <v>16</v>
      </c>
      <c r="G13" s="49">
        <v>1</v>
      </c>
      <c r="H13" s="50">
        <v>0</v>
      </c>
      <c r="I13" s="50">
        <v>2</v>
      </c>
      <c r="J13" s="52">
        <v>2</v>
      </c>
      <c r="K13" s="53"/>
      <c r="L13" s="63" t="s">
        <v>18</v>
      </c>
      <c r="M13" s="63" t="s">
        <v>18</v>
      </c>
      <c r="N13" s="63" t="s">
        <v>18</v>
      </c>
      <c r="O13" s="63" t="s">
        <v>18</v>
      </c>
      <c r="P13" s="63" t="s">
        <v>18</v>
      </c>
      <c r="Q13" s="54">
        <v>6144</v>
      </c>
      <c r="R13" s="25"/>
      <c r="S13" s="35">
        <f t="shared" si="0"/>
        <v>30</v>
      </c>
      <c r="T13" s="36">
        <f t="shared" si="1"/>
        <v>16</v>
      </c>
      <c r="U13" s="36">
        <f t="shared" si="2"/>
        <v>3</v>
      </c>
      <c r="V13" s="18">
        <f t="shared" si="3"/>
        <v>12</v>
      </c>
      <c r="W13" s="39">
        <v>0</v>
      </c>
      <c r="X13" s="39">
        <f t="shared" si="4"/>
        <v>30</v>
      </c>
      <c r="Y13" s="43">
        <f t="shared" si="5"/>
        <v>91</v>
      </c>
      <c r="Z13" s="46">
        <f t="shared" si="6"/>
        <v>5</v>
      </c>
      <c r="AA13" s="1"/>
    </row>
    <row r="14" spans="1:28" ht="18" customHeight="1" x14ac:dyDescent="0.2">
      <c r="A14" s="89" t="s">
        <v>71</v>
      </c>
      <c r="B14" s="48" t="s">
        <v>53</v>
      </c>
      <c r="C14" s="94" t="s">
        <v>59</v>
      </c>
      <c r="D14" s="90">
        <v>12</v>
      </c>
      <c r="E14" s="50">
        <v>13</v>
      </c>
      <c r="F14" s="51">
        <v>8</v>
      </c>
      <c r="G14" s="49">
        <v>1</v>
      </c>
      <c r="H14" s="50">
        <v>2</v>
      </c>
      <c r="I14" s="50">
        <v>4</v>
      </c>
      <c r="J14" s="52">
        <v>11</v>
      </c>
      <c r="K14" s="53"/>
      <c r="L14" s="63" t="s">
        <v>18</v>
      </c>
      <c r="M14" s="63" t="s">
        <v>68</v>
      </c>
      <c r="N14" s="63" t="s">
        <v>68</v>
      </c>
      <c r="O14" s="63" t="s">
        <v>18</v>
      </c>
      <c r="P14" s="63" t="s">
        <v>18</v>
      </c>
      <c r="Q14" s="54">
        <v>1626</v>
      </c>
      <c r="R14" s="25"/>
      <c r="S14" s="35">
        <f t="shared" si="0"/>
        <v>28</v>
      </c>
      <c r="T14" s="36">
        <f t="shared" si="1"/>
        <v>25</v>
      </c>
      <c r="U14" s="36">
        <f t="shared" si="2"/>
        <v>1</v>
      </c>
      <c r="V14" s="18">
        <f t="shared" si="3"/>
        <v>12</v>
      </c>
      <c r="W14" s="39">
        <v>0</v>
      </c>
      <c r="X14" s="39">
        <f t="shared" si="4"/>
        <v>22.52</v>
      </c>
      <c r="Y14" s="43">
        <f t="shared" si="5"/>
        <v>88.52</v>
      </c>
      <c r="Z14" s="46">
        <f t="shared" si="6"/>
        <v>6</v>
      </c>
      <c r="AA14" s="1"/>
      <c r="AB14" s="1"/>
    </row>
    <row r="15" spans="1:28" ht="18" customHeight="1" x14ac:dyDescent="0.2">
      <c r="A15" s="88" t="s">
        <v>71</v>
      </c>
      <c r="B15" s="48" t="s">
        <v>54</v>
      </c>
      <c r="C15" s="94" t="s">
        <v>58</v>
      </c>
      <c r="D15" s="90">
        <v>18</v>
      </c>
      <c r="E15" s="50">
        <v>5</v>
      </c>
      <c r="F15" s="51">
        <v>8</v>
      </c>
      <c r="G15" s="49">
        <v>2</v>
      </c>
      <c r="H15" s="50">
        <v>0</v>
      </c>
      <c r="I15" s="50">
        <v>4</v>
      </c>
      <c r="J15" s="52">
        <v>4</v>
      </c>
      <c r="K15" s="53"/>
      <c r="L15" s="63" t="s">
        <v>18</v>
      </c>
      <c r="M15" s="63" t="s">
        <v>68</v>
      </c>
      <c r="N15" s="63" t="s">
        <v>68</v>
      </c>
      <c r="O15" s="63" t="s">
        <v>18</v>
      </c>
      <c r="P15" s="63" t="s">
        <v>18</v>
      </c>
      <c r="Q15" s="54">
        <v>2187</v>
      </c>
      <c r="R15" s="25"/>
      <c r="S15" s="35">
        <f t="shared" si="0"/>
        <v>23</v>
      </c>
      <c r="T15" s="36">
        <f t="shared" si="1"/>
        <v>17</v>
      </c>
      <c r="U15" s="36">
        <f t="shared" si="2"/>
        <v>1</v>
      </c>
      <c r="V15" s="18">
        <f t="shared" si="3"/>
        <v>12</v>
      </c>
      <c r="W15" s="39">
        <v>0</v>
      </c>
      <c r="X15" s="39">
        <f t="shared" si="4"/>
        <v>30</v>
      </c>
      <c r="Y15" s="43">
        <f t="shared" si="5"/>
        <v>83</v>
      </c>
      <c r="Z15" s="46">
        <f t="shared" si="6"/>
        <v>7</v>
      </c>
      <c r="AA15" s="1"/>
    </row>
    <row r="16" spans="1:28" ht="18" customHeight="1" x14ac:dyDescent="0.2">
      <c r="A16" s="89" t="s">
        <v>71</v>
      </c>
      <c r="B16" s="48" t="s">
        <v>39</v>
      </c>
      <c r="C16" s="94" t="s">
        <v>58</v>
      </c>
      <c r="D16" s="91">
        <v>17</v>
      </c>
      <c r="E16" s="56">
        <v>11</v>
      </c>
      <c r="F16" s="57">
        <v>12</v>
      </c>
      <c r="G16" s="66">
        <v>2</v>
      </c>
      <c r="H16" s="56">
        <v>1</v>
      </c>
      <c r="I16" s="56">
        <v>2</v>
      </c>
      <c r="J16" s="57">
        <v>1</v>
      </c>
      <c r="K16" s="53"/>
      <c r="L16" s="63" t="s">
        <v>18</v>
      </c>
      <c r="M16" s="63" t="s">
        <v>18</v>
      </c>
      <c r="N16" s="63" t="s">
        <v>68</v>
      </c>
      <c r="O16" s="63" t="s">
        <v>18</v>
      </c>
      <c r="P16" s="63" t="s">
        <v>18</v>
      </c>
      <c r="Q16" s="54">
        <v>1681</v>
      </c>
      <c r="R16" s="25"/>
      <c r="S16" s="35">
        <f t="shared" si="0"/>
        <v>30</v>
      </c>
      <c r="T16" s="36">
        <f t="shared" si="1"/>
        <v>14</v>
      </c>
      <c r="U16" s="36">
        <f t="shared" si="2"/>
        <v>2</v>
      </c>
      <c r="V16" s="18">
        <f t="shared" si="3"/>
        <v>12</v>
      </c>
      <c r="W16" s="39">
        <v>0</v>
      </c>
      <c r="X16" s="39">
        <f t="shared" si="4"/>
        <v>23.62</v>
      </c>
      <c r="Y16" s="43">
        <f t="shared" si="5"/>
        <v>81.62</v>
      </c>
      <c r="Z16" s="46">
        <f t="shared" si="6"/>
        <v>8</v>
      </c>
      <c r="AA16" s="1"/>
      <c r="AB16" s="1"/>
    </row>
    <row r="17" spans="1:35" ht="18" customHeight="1" x14ac:dyDescent="0.2">
      <c r="A17" s="118" t="s">
        <v>71</v>
      </c>
      <c r="B17" s="48" t="s">
        <v>67</v>
      </c>
      <c r="C17" s="94" t="s">
        <v>59</v>
      </c>
      <c r="D17" s="90">
        <v>20</v>
      </c>
      <c r="E17" s="50">
        <v>10</v>
      </c>
      <c r="F17" s="51">
        <v>10</v>
      </c>
      <c r="G17" s="49">
        <v>1</v>
      </c>
      <c r="H17" s="50">
        <v>0</v>
      </c>
      <c r="I17" s="50">
        <v>2</v>
      </c>
      <c r="J17" s="52">
        <v>6</v>
      </c>
      <c r="K17" s="53"/>
      <c r="L17" s="62" t="s">
        <v>18</v>
      </c>
      <c r="M17" s="63" t="s">
        <v>18</v>
      </c>
      <c r="N17" s="63" t="s">
        <v>68</v>
      </c>
      <c r="O17" s="63" t="s">
        <v>18</v>
      </c>
      <c r="P17" s="63" t="s">
        <v>68</v>
      </c>
      <c r="Q17" s="54">
        <v>1626</v>
      </c>
      <c r="R17" s="25"/>
      <c r="S17" s="35">
        <f t="shared" si="0"/>
        <v>30</v>
      </c>
      <c r="T17" s="36">
        <f t="shared" si="1"/>
        <v>20</v>
      </c>
      <c r="U17" s="36">
        <f t="shared" si="2"/>
        <v>2</v>
      </c>
      <c r="V17" s="18">
        <f t="shared" si="3"/>
        <v>5</v>
      </c>
      <c r="W17" s="39">
        <v>0</v>
      </c>
      <c r="X17" s="39">
        <f t="shared" si="4"/>
        <v>22.52</v>
      </c>
      <c r="Y17" s="43">
        <f t="shared" si="5"/>
        <v>79.52</v>
      </c>
      <c r="Z17" s="46">
        <f t="shared" si="6"/>
        <v>9</v>
      </c>
      <c r="AA17" s="1"/>
      <c r="AB17" s="1"/>
    </row>
    <row r="18" spans="1:35" ht="18" customHeight="1" x14ac:dyDescent="0.2">
      <c r="A18" s="88" t="s">
        <v>71</v>
      </c>
      <c r="B18" s="58" t="s">
        <v>49</v>
      </c>
      <c r="C18" s="95" t="s">
        <v>62</v>
      </c>
      <c r="D18" s="92">
        <v>7</v>
      </c>
      <c r="E18" s="60">
        <v>12</v>
      </c>
      <c r="F18" s="52">
        <v>10</v>
      </c>
      <c r="G18" s="59">
        <v>1</v>
      </c>
      <c r="H18" s="60">
        <v>2</v>
      </c>
      <c r="I18" s="60">
        <v>1</v>
      </c>
      <c r="J18" s="52">
        <v>2</v>
      </c>
      <c r="K18" s="53"/>
      <c r="L18" s="63" t="s">
        <v>18</v>
      </c>
      <c r="M18" s="63" t="s">
        <v>18</v>
      </c>
      <c r="N18" s="63" t="s">
        <v>68</v>
      </c>
      <c r="O18" s="63" t="s">
        <v>18</v>
      </c>
      <c r="P18" s="63" t="s">
        <v>68</v>
      </c>
      <c r="Q18" s="54">
        <v>1118</v>
      </c>
      <c r="R18" s="25"/>
      <c r="S18" s="35">
        <f t="shared" si="0"/>
        <v>27</v>
      </c>
      <c r="T18" s="36">
        <f t="shared" si="1"/>
        <v>22</v>
      </c>
      <c r="U18" s="36">
        <f t="shared" si="2"/>
        <v>2</v>
      </c>
      <c r="V18" s="18">
        <f t="shared" si="3"/>
        <v>5</v>
      </c>
      <c r="W18" s="39">
        <v>10</v>
      </c>
      <c r="X18" s="39">
        <f t="shared" si="4"/>
        <v>12.36</v>
      </c>
      <c r="Y18" s="43">
        <f t="shared" si="5"/>
        <v>78.36</v>
      </c>
      <c r="Z18" s="46">
        <f t="shared" si="6"/>
        <v>10</v>
      </c>
      <c r="AA18" s="1"/>
      <c r="AB18" s="1"/>
    </row>
    <row r="19" spans="1:35" ht="18" customHeight="1" x14ac:dyDescent="0.2">
      <c r="A19" s="89" t="s">
        <v>71</v>
      </c>
      <c r="B19" s="48" t="s">
        <v>37</v>
      </c>
      <c r="C19" s="94" t="s">
        <v>58</v>
      </c>
      <c r="D19" s="90">
        <v>20</v>
      </c>
      <c r="E19" s="50">
        <v>8</v>
      </c>
      <c r="F19" s="51">
        <v>14</v>
      </c>
      <c r="G19" s="49">
        <v>1</v>
      </c>
      <c r="H19" s="50">
        <v>2</v>
      </c>
      <c r="I19" s="50">
        <v>1</v>
      </c>
      <c r="J19" s="52">
        <v>5</v>
      </c>
      <c r="K19" s="53"/>
      <c r="L19" s="62" t="s">
        <v>18</v>
      </c>
      <c r="M19" s="63" t="s">
        <v>18</v>
      </c>
      <c r="N19" s="63" t="s">
        <v>18</v>
      </c>
      <c r="O19" s="63" t="s">
        <v>18</v>
      </c>
      <c r="P19" s="63" t="s">
        <v>18</v>
      </c>
      <c r="Q19" s="54">
        <v>867</v>
      </c>
      <c r="R19" s="68"/>
      <c r="S19" s="35">
        <f t="shared" si="0"/>
        <v>28</v>
      </c>
      <c r="T19" s="36">
        <f t="shared" si="1"/>
        <v>25</v>
      </c>
      <c r="U19" s="36">
        <f t="shared" si="2"/>
        <v>3</v>
      </c>
      <c r="V19" s="18">
        <f t="shared" si="3"/>
        <v>12</v>
      </c>
      <c r="W19" s="39">
        <v>0</v>
      </c>
      <c r="X19" s="39">
        <f t="shared" si="4"/>
        <v>7.34</v>
      </c>
      <c r="Y19" s="43">
        <f t="shared" si="5"/>
        <v>75.34</v>
      </c>
      <c r="Z19" s="46">
        <f t="shared" si="6"/>
        <v>11</v>
      </c>
      <c r="AA19" s="1"/>
      <c r="AB19" s="1"/>
      <c r="AI19" s="1"/>
    </row>
    <row r="20" spans="1:35" ht="18" customHeight="1" x14ac:dyDescent="0.2">
      <c r="A20" s="88" t="s">
        <v>71</v>
      </c>
      <c r="B20" s="48" t="s">
        <v>47</v>
      </c>
      <c r="C20" s="97" t="s">
        <v>56</v>
      </c>
      <c r="D20" s="90">
        <v>12</v>
      </c>
      <c r="E20" s="50">
        <v>13</v>
      </c>
      <c r="F20" s="51">
        <v>10</v>
      </c>
      <c r="G20" s="49">
        <v>1</v>
      </c>
      <c r="H20" s="50">
        <v>3</v>
      </c>
      <c r="I20" s="50">
        <v>3</v>
      </c>
      <c r="J20" s="52">
        <v>7</v>
      </c>
      <c r="K20" s="53"/>
      <c r="L20" s="62" t="s">
        <v>18</v>
      </c>
      <c r="M20" s="63" t="s">
        <v>68</v>
      </c>
      <c r="N20" s="63" t="s">
        <v>68</v>
      </c>
      <c r="O20" s="63" t="s">
        <v>18</v>
      </c>
      <c r="P20" s="63" t="s">
        <v>18</v>
      </c>
      <c r="Q20" s="54">
        <v>327</v>
      </c>
      <c r="R20" s="25"/>
      <c r="S20" s="35">
        <f t="shared" si="0"/>
        <v>30</v>
      </c>
      <c r="T20" s="36">
        <f t="shared" si="1"/>
        <v>25</v>
      </c>
      <c r="U20" s="36">
        <f t="shared" si="2"/>
        <v>1</v>
      </c>
      <c r="V20" s="18">
        <f t="shared" si="3"/>
        <v>12</v>
      </c>
      <c r="W20" s="39">
        <v>0</v>
      </c>
      <c r="X20" s="39">
        <f t="shared" si="4"/>
        <v>0</v>
      </c>
      <c r="Y20" s="43">
        <f t="shared" si="5"/>
        <v>68</v>
      </c>
      <c r="Z20" s="46">
        <f t="shared" si="6"/>
        <v>12</v>
      </c>
      <c r="AA20" s="1"/>
    </row>
    <row r="21" spans="1:35" ht="18" customHeight="1" x14ac:dyDescent="0.2">
      <c r="A21" s="88" t="s">
        <v>71</v>
      </c>
      <c r="B21" s="48" t="s">
        <v>51</v>
      </c>
      <c r="C21" s="94" t="s">
        <v>60</v>
      </c>
      <c r="D21" s="90">
        <v>10</v>
      </c>
      <c r="E21" s="50">
        <v>0</v>
      </c>
      <c r="F21" s="51">
        <v>12</v>
      </c>
      <c r="G21" s="49">
        <v>1</v>
      </c>
      <c r="H21" s="50">
        <v>1</v>
      </c>
      <c r="I21" s="50">
        <v>4</v>
      </c>
      <c r="J21" s="52">
        <v>5</v>
      </c>
      <c r="K21" s="53"/>
      <c r="L21" s="62" t="s">
        <v>18</v>
      </c>
      <c r="M21" s="63" t="s">
        <v>18</v>
      </c>
      <c r="N21" s="63" t="s">
        <v>68</v>
      </c>
      <c r="O21" s="63" t="s">
        <v>68</v>
      </c>
      <c r="P21" s="63" t="s">
        <v>18</v>
      </c>
      <c r="Q21" s="54">
        <v>699</v>
      </c>
      <c r="R21" s="25"/>
      <c r="S21" s="35">
        <f t="shared" si="0"/>
        <v>20</v>
      </c>
      <c r="T21" s="36">
        <f t="shared" si="1"/>
        <v>25</v>
      </c>
      <c r="U21" s="36">
        <f t="shared" si="2"/>
        <v>2</v>
      </c>
      <c r="V21" s="18">
        <f t="shared" si="3"/>
        <v>7</v>
      </c>
      <c r="W21" s="39">
        <v>10</v>
      </c>
      <c r="X21" s="39">
        <f t="shared" si="4"/>
        <v>3.98</v>
      </c>
      <c r="Y21" s="43">
        <f t="shared" si="5"/>
        <v>67.98</v>
      </c>
      <c r="Z21" s="46">
        <f t="shared" si="6"/>
        <v>13</v>
      </c>
      <c r="AA21" s="1"/>
      <c r="AB21" s="1"/>
    </row>
    <row r="22" spans="1:35" ht="18" customHeight="1" x14ac:dyDescent="0.2">
      <c r="A22" s="89" t="s">
        <v>71</v>
      </c>
      <c r="B22" s="48" t="s">
        <v>50</v>
      </c>
      <c r="C22" s="94" t="s">
        <v>59</v>
      </c>
      <c r="D22" s="90">
        <v>30</v>
      </c>
      <c r="E22" s="50">
        <v>6</v>
      </c>
      <c r="F22" s="51">
        <v>9</v>
      </c>
      <c r="G22" s="49">
        <v>1</v>
      </c>
      <c r="H22" s="50">
        <v>1</v>
      </c>
      <c r="I22" s="50">
        <v>7</v>
      </c>
      <c r="J22" s="52">
        <v>5</v>
      </c>
      <c r="K22" s="53"/>
      <c r="L22" s="67" t="s">
        <v>18</v>
      </c>
      <c r="M22" s="63" t="s">
        <v>18</v>
      </c>
      <c r="N22" s="63" t="s">
        <v>18</v>
      </c>
      <c r="O22" s="63" t="s">
        <v>18</v>
      </c>
      <c r="P22" s="63" t="s">
        <v>18</v>
      </c>
      <c r="Q22" s="54">
        <v>345</v>
      </c>
      <c r="R22" s="25"/>
      <c r="S22" s="35">
        <f t="shared" ref="S22:S27" si="7">+MIN(30,+MIN(10,D22)+MIN(10,E22)+MIN(10,F22))</f>
        <v>25</v>
      </c>
      <c r="T22" s="36">
        <f t="shared" ref="T22:T27" si="8">+MIN(25,(5*(3-G22)+(H22*4+2*I22+J22)))</f>
        <v>25</v>
      </c>
      <c r="U22" s="36">
        <f t="shared" ref="U22:U27" si="9">+(IF(EXACT(L22,"ANO"),1,0)+IF(EXACT(M22,"ANO"),1,0)+IF(EXACT(N22,"ANO"),1,0))</f>
        <v>3</v>
      </c>
      <c r="V22" s="18">
        <f t="shared" ref="V22:V27" si="10">+(IF(EXACT(O22,"ANO"),5,0)+IF(EXACT(P22,"ANO"),7,0))</f>
        <v>12</v>
      </c>
      <c r="W22" s="39">
        <v>0</v>
      </c>
      <c r="X22" s="39">
        <f t="shared" ref="X22:X27" si="11">+ROUND(IF(Q22&lt;500,0,IF(Q22&lt;2000,(Q22-500)/50,30)),2)</f>
        <v>0</v>
      </c>
      <c r="Y22" s="43">
        <f t="shared" ref="Y22:Y27" si="12">+SUM(S22:X22)</f>
        <v>65</v>
      </c>
      <c r="Z22" s="46">
        <f t="shared" ref="Z22:Z27" si="13">20-RANK(Y22,Y$9:Y$27,1)</f>
        <v>14</v>
      </c>
      <c r="AA22" s="1"/>
      <c r="AB22" s="1"/>
    </row>
    <row r="23" spans="1:35" ht="18" customHeight="1" x14ac:dyDescent="0.2">
      <c r="A23" s="88" t="s">
        <v>71</v>
      </c>
      <c r="B23" s="48" t="s">
        <v>48</v>
      </c>
      <c r="C23" s="94" t="s">
        <v>63</v>
      </c>
      <c r="D23" s="90">
        <v>6</v>
      </c>
      <c r="E23" s="50">
        <v>1</v>
      </c>
      <c r="F23" s="51">
        <v>2</v>
      </c>
      <c r="G23" s="49">
        <v>1</v>
      </c>
      <c r="H23" s="50">
        <v>2</v>
      </c>
      <c r="I23" s="50">
        <v>3</v>
      </c>
      <c r="J23" s="52">
        <v>7</v>
      </c>
      <c r="K23" s="53"/>
      <c r="L23" s="62" t="s">
        <v>18</v>
      </c>
      <c r="M23" s="63" t="s">
        <v>18</v>
      </c>
      <c r="N23" s="63" t="s">
        <v>18</v>
      </c>
      <c r="O23" s="63" t="s">
        <v>68</v>
      </c>
      <c r="P23" s="63" t="s">
        <v>18</v>
      </c>
      <c r="Q23" s="54">
        <v>671</v>
      </c>
      <c r="R23" s="25"/>
      <c r="S23" s="35">
        <f t="shared" si="7"/>
        <v>9</v>
      </c>
      <c r="T23" s="36">
        <f t="shared" si="8"/>
        <v>25</v>
      </c>
      <c r="U23" s="36">
        <f t="shared" si="9"/>
        <v>3</v>
      </c>
      <c r="V23" s="18">
        <f t="shared" si="10"/>
        <v>7</v>
      </c>
      <c r="W23" s="39">
        <v>10</v>
      </c>
      <c r="X23" s="39">
        <f t="shared" si="11"/>
        <v>3.42</v>
      </c>
      <c r="Y23" s="43">
        <f t="shared" si="12"/>
        <v>57.42</v>
      </c>
      <c r="Z23" s="46">
        <f t="shared" si="13"/>
        <v>15</v>
      </c>
      <c r="AA23" s="1"/>
    </row>
    <row r="24" spans="1:35" ht="18" customHeight="1" x14ac:dyDescent="0.2">
      <c r="A24" s="89" t="s">
        <v>71</v>
      </c>
      <c r="B24" s="48" t="s">
        <v>38</v>
      </c>
      <c r="C24" s="94" t="s">
        <v>59</v>
      </c>
      <c r="D24" s="90">
        <v>14</v>
      </c>
      <c r="E24" s="50">
        <v>6</v>
      </c>
      <c r="F24" s="51">
        <v>5</v>
      </c>
      <c r="G24" s="49">
        <v>1</v>
      </c>
      <c r="H24" s="50">
        <v>2</v>
      </c>
      <c r="I24" s="50">
        <v>4</v>
      </c>
      <c r="J24" s="52">
        <v>2</v>
      </c>
      <c r="K24" s="53"/>
      <c r="L24" s="67" t="s">
        <v>18</v>
      </c>
      <c r="M24" s="63" t="s">
        <v>18</v>
      </c>
      <c r="N24" s="63" t="s">
        <v>68</v>
      </c>
      <c r="O24" s="63" t="s">
        <v>68</v>
      </c>
      <c r="P24" s="63" t="s">
        <v>68</v>
      </c>
      <c r="Q24" s="99">
        <v>187</v>
      </c>
      <c r="R24" s="25"/>
      <c r="S24" s="35">
        <f t="shared" si="7"/>
        <v>21</v>
      </c>
      <c r="T24" s="36">
        <f t="shared" si="8"/>
        <v>25</v>
      </c>
      <c r="U24" s="36">
        <f t="shared" si="9"/>
        <v>2</v>
      </c>
      <c r="V24" s="18">
        <f t="shared" si="10"/>
        <v>0</v>
      </c>
      <c r="W24" s="39">
        <v>0</v>
      </c>
      <c r="X24" s="39">
        <f t="shared" si="11"/>
        <v>0</v>
      </c>
      <c r="Y24" s="43">
        <f t="shared" si="12"/>
        <v>48</v>
      </c>
      <c r="Z24" s="46">
        <f t="shared" si="13"/>
        <v>16</v>
      </c>
      <c r="AA24" s="1"/>
      <c r="AB24" s="1"/>
    </row>
    <row r="25" spans="1:35" ht="18" customHeight="1" x14ac:dyDescent="0.2">
      <c r="A25" s="88" t="s">
        <v>71</v>
      </c>
      <c r="B25" s="48" t="s">
        <v>70</v>
      </c>
      <c r="C25" s="94" t="s">
        <v>64</v>
      </c>
      <c r="D25" s="90">
        <v>13</v>
      </c>
      <c r="E25" s="50">
        <v>6</v>
      </c>
      <c r="F25" s="51">
        <v>3</v>
      </c>
      <c r="G25" s="49">
        <v>1</v>
      </c>
      <c r="H25" s="50">
        <v>3</v>
      </c>
      <c r="I25" s="50">
        <v>2</v>
      </c>
      <c r="J25" s="52">
        <v>3</v>
      </c>
      <c r="K25" s="53"/>
      <c r="L25" s="62" t="s">
        <v>18</v>
      </c>
      <c r="M25" s="63" t="s">
        <v>18</v>
      </c>
      <c r="N25" s="63" t="s">
        <v>18</v>
      </c>
      <c r="O25" s="63" t="s">
        <v>68</v>
      </c>
      <c r="P25" s="63" t="s">
        <v>68</v>
      </c>
      <c r="Q25" s="99">
        <v>475</v>
      </c>
      <c r="R25" s="25"/>
      <c r="S25" s="35">
        <f t="shared" si="7"/>
        <v>19</v>
      </c>
      <c r="T25" s="36">
        <f t="shared" si="8"/>
        <v>25</v>
      </c>
      <c r="U25" s="36">
        <f t="shared" si="9"/>
        <v>3</v>
      </c>
      <c r="V25" s="18">
        <f t="shared" si="10"/>
        <v>0</v>
      </c>
      <c r="W25" s="39">
        <v>0</v>
      </c>
      <c r="X25" s="39">
        <f t="shared" si="11"/>
        <v>0</v>
      </c>
      <c r="Y25" s="43">
        <f t="shared" si="12"/>
        <v>47</v>
      </c>
      <c r="Z25" s="46">
        <f t="shared" si="13"/>
        <v>17</v>
      </c>
      <c r="AA25" s="1"/>
    </row>
    <row r="26" spans="1:35" ht="18" customHeight="1" x14ac:dyDescent="0.2">
      <c r="A26" s="119" t="s">
        <v>71</v>
      </c>
      <c r="B26" s="96" t="s">
        <v>52</v>
      </c>
      <c r="C26" s="97" t="s">
        <v>61</v>
      </c>
      <c r="D26" s="90">
        <v>10</v>
      </c>
      <c r="E26" s="50">
        <v>7</v>
      </c>
      <c r="F26" s="50">
        <v>4</v>
      </c>
      <c r="G26" s="49">
        <v>2</v>
      </c>
      <c r="H26" s="50">
        <v>0</v>
      </c>
      <c r="I26" s="50">
        <v>3</v>
      </c>
      <c r="J26" s="60">
        <v>1</v>
      </c>
      <c r="K26" s="53"/>
      <c r="L26" s="67" t="s">
        <v>68</v>
      </c>
      <c r="M26" s="63" t="s">
        <v>68</v>
      </c>
      <c r="N26" s="63" t="s">
        <v>68</v>
      </c>
      <c r="O26" s="63" t="s">
        <v>68</v>
      </c>
      <c r="P26" s="63" t="s">
        <v>68</v>
      </c>
      <c r="Q26" s="99">
        <v>0</v>
      </c>
      <c r="R26" s="25"/>
      <c r="S26" s="35">
        <f t="shared" si="7"/>
        <v>21</v>
      </c>
      <c r="T26" s="36">
        <f t="shared" si="8"/>
        <v>12</v>
      </c>
      <c r="U26" s="36">
        <f t="shared" si="9"/>
        <v>0</v>
      </c>
      <c r="V26" s="18">
        <f t="shared" si="10"/>
        <v>0</v>
      </c>
      <c r="W26" s="39">
        <v>10</v>
      </c>
      <c r="X26" s="39">
        <f t="shared" si="11"/>
        <v>0</v>
      </c>
      <c r="Y26" s="43">
        <f t="shared" si="12"/>
        <v>43</v>
      </c>
      <c r="Z26" s="46">
        <f t="shared" si="13"/>
        <v>18</v>
      </c>
      <c r="AA26" s="1"/>
      <c r="AB26" s="1"/>
    </row>
    <row r="27" spans="1:35" ht="18" customHeight="1" thickBot="1" x14ac:dyDescent="0.25">
      <c r="A27" s="123" t="s">
        <v>71</v>
      </c>
      <c r="B27" s="61" t="s">
        <v>42</v>
      </c>
      <c r="C27" s="98" t="s">
        <v>58</v>
      </c>
      <c r="D27" s="93">
        <v>21</v>
      </c>
      <c r="E27" s="79">
        <v>2</v>
      </c>
      <c r="F27" s="80">
        <v>5</v>
      </c>
      <c r="G27" s="78">
        <v>1</v>
      </c>
      <c r="H27" s="79">
        <v>0</v>
      </c>
      <c r="I27" s="79">
        <v>1</v>
      </c>
      <c r="J27" s="81">
        <v>2</v>
      </c>
      <c r="K27" s="82"/>
      <c r="L27" s="83" t="s">
        <v>68</v>
      </c>
      <c r="M27" s="84" t="s">
        <v>68</v>
      </c>
      <c r="N27" s="84" t="s">
        <v>68</v>
      </c>
      <c r="O27" s="84" t="s">
        <v>68</v>
      </c>
      <c r="P27" s="84" t="s">
        <v>18</v>
      </c>
      <c r="Q27" s="100">
        <v>11</v>
      </c>
      <c r="R27" s="26"/>
      <c r="S27" s="37">
        <f t="shared" si="7"/>
        <v>17</v>
      </c>
      <c r="T27" s="38">
        <f t="shared" si="8"/>
        <v>14</v>
      </c>
      <c r="U27" s="38">
        <f t="shared" si="9"/>
        <v>0</v>
      </c>
      <c r="V27" s="21">
        <f t="shared" si="10"/>
        <v>7</v>
      </c>
      <c r="W27" s="40">
        <v>0</v>
      </c>
      <c r="X27" s="40">
        <f t="shared" si="11"/>
        <v>0</v>
      </c>
      <c r="Y27" s="44">
        <f t="shared" si="12"/>
        <v>38</v>
      </c>
      <c r="Z27" s="47">
        <f t="shared" si="13"/>
        <v>19</v>
      </c>
      <c r="AA27" s="1"/>
      <c r="AB27" s="1"/>
    </row>
    <row r="28" spans="1:3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1"/>
      <c r="AA28" s="1"/>
      <c r="AB28" s="1"/>
    </row>
    <row r="29" spans="1:35" x14ac:dyDescent="0.2">
      <c r="C29" s="3"/>
      <c r="D29" s="120">
        <f>SUM(D9:D27)</f>
        <v>270</v>
      </c>
      <c r="E29" s="120">
        <f t="shared" ref="E29:F29" si="14">SUM(E9:E27)</f>
        <v>159</v>
      </c>
      <c r="F29" s="120">
        <f t="shared" si="14"/>
        <v>211</v>
      </c>
      <c r="G29" s="3"/>
      <c r="H29" s="3"/>
      <c r="I29" s="3"/>
      <c r="J29" s="3"/>
      <c r="K29" s="2"/>
      <c r="L29" s="3"/>
      <c r="M29" s="4"/>
      <c r="N29" s="3"/>
      <c r="O29" s="3"/>
      <c r="P29" s="3"/>
      <c r="Q29" s="3"/>
      <c r="R29" s="3"/>
      <c r="S29" s="3"/>
      <c r="T29" s="3"/>
      <c r="U29" s="3"/>
      <c r="V29" s="1"/>
      <c r="W29" s="1"/>
      <c r="X29" s="1"/>
    </row>
    <row r="30" spans="1:35" x14ac:dyDescent="0.2">
      <c r="A30" s="3" t="s">
        <v>73</v>
      </c>
      <c r="C30" s="3"/>
      <c r="D30" s="3"/>
      <c r="E30" s="3"/>
      <c r="F30" s="3"/>
      <c r="G30" s="3"/>
      <c r="H30" s="3"/>
      <c r="I30" s="3"/>
      <c r="J30" s="5"/>
      <c r="K30" s="3"/>
      <c r="L30" s="3"/>
      <c r="M30" s="3"/>
      <c r="N30" s="3"/>
      <c r="O30" s="3"/>
      <c r="P30" s="3"/>
      <c r="Q30" s="5"/>
      <c r="R30" s="3"/>
      <c r="S30" s="3"/>
      <c r="T30" s="3"/>
      <c r="U30" s="3"/>
      <c r="V30" s="3"/>
      <c r="W30" s="3"/>
      <c r="X30" s="3"/>
      <c r="Y30" s="3"/>
      <c r="Z30" s="1"/>
      <c r="AA30" s="1"/>
      <c r="AB30" s="1"/>
    </row>
    <row r="31" spans="1:35" x14ac:dyDescent="0.2">
      <c r="A31" s="3" t="s">
        <v>74</v>
      </c>
      <c r="C31" s="3"/>
      <c r="D31" s="3"/>
      <c r="E31" s="3"/>
      <c r="F31" s="3"/>
      <c r="G31" s="3"/>
      <c r="H31" s="3"/>
      <c r="I31" s="3"/>
      <c r="J31" s="5"/>
      <c r="K31" s="5"/>
      <c r="L31" s="3"/>
      <c r="M31" s="3"/>
      <c r="N31" s="3"/>
      <c r="O31" s="5"/>
      <c r="P31" s="3"/>
      <c r="Q31" s="5"/>
      <c r="R31" s="3"/>
      <c r="S31" s="3"/>
      <c r="T31" s="3"/>
      <c r="U31" s="3"/>
      <c r="V31" s="3"/>
      <c r="W31" s="3"/>
      <c r="X31" s="3"/>
      <c r="Y31" s="3"/>
      <c r="Z31" s="1"/>
      <c r="AA31" s="1"/>
      <c r="AB31" s="1"/>
    </row>
    <row r="32" spans="1:35" x14ac:dyDescent="0.2">
      <c r="A32" s="34" t="s">
        <v>35</v>
      </c>
      <c r="B32" s="3"/>
      <c r="C32" s="3"/>
      <c r="D32" s="3"/>
      <c r="E32" s="3"/>
      <c r="F32" s="3"/>
      <c r="G32" s="3"/>
      <c r="H32" s="3"/>
      <c r="I32" s="3"/>
      <c r="J32" s="5"/>
      <c r="K32" s="6"/>
      <c r="L32" s="3"/>
      <c r="M32" s="3"/>
      <c r="N32" s="3"/>
      <c r="O32" s="6"/>
      <c r="P32" s="3"/>
      <c r="Q32" s="5"/>
      <c r="R32" s="3"/>
      <c r="S32" s="3"/>
      <c r="T32" s="3"/>
      <c r="U32" s="3"/>
      <c r="V32" s="3"/>
      <c r="W32" s="3"/>
      <c r="X32" s="3"/>
      <c r="Y32" s="3"/>
      <c r="Z32" s="1"/>
      <c r="AA32" s="1"/>
      <c r="AB32" s="1"/>
    </row>
    <row r="33" spans="1:25" x14ac:dyDescent="0.2">
      <c r="A33" s="64" t="s">
        <v>40</v>
      </c>
      <c r="B33" s="3"/>
      <c r="C33" s="3"/>
      <c r="D33" s="3"/>
      <c r="E33" s="3"/>
      <c r="F33" s="3"/>
      <c r="G33" s="3"/>
      <c r="H33" s="3"/>
      <c r="I33" s="3"/>
      <c r="J33" s="5"/>
      <c r="K33" s="5"/>
      <c r="L33" s="3"/>
      <c r="M33" s="3"/>
      <c r="N33" s="3"/>
      <c r="O33" s="5"/>
      <c r="P33" s="3"/>
      <c r="Q33" s="5"/>
      <c r="R33" s="3"/>
      <c r="S33" s="3"/>
      <c r="T33" s="3"/>
      <c r="U33" s="3"/>
      <c r="V33" s="3"/>
      <c r="W33" s="3"/>
      <c r="X33" s="3"/>
      <c r="Y33" s="3"/>
    </row>
    <row r="34" spans="1:25" x14ac:dyDescent="0.2">
      <c r="B34" s="3"/>
    </row>
    <row r="35" spans="1:25" x14ac:dyDescent="0.2">
      <c r="B35" s="3"/>
    </row>
    <row r="36" spans="1:25" x14ac:dyDescent="0.2">
      <c r="A36" s="3"/>
      <c r="B36" s="3"/>
    </row>
    <row r="37" spans="1:25" x14ac:dyDescent="0.2">
      <c r="C37" s="1"/>
    </row>
    <row r="43" spans="1:25" x14ac:dyDescent="0.2">
      <c r="C43" s="1"/>
    </row>
  </sheetData>
  <sortState xmlns:xlrd2="http://schemas.microsoft.com/office/spreadsheetml/2017/richdata2" ref="B22:Z27">
    <sortCondition ref="Z22:Z27"/>
  </sortState>
  <mergeCells count="5">
    <mergeCell ref="D3:J3"/>
    <mergeCell ref="L3:Q3"/>
    <mergeCell ref="S3:Y3"/>
    <mergeCell ref="D4:F4"/>
    <mergeCell ref="G4:J4"/>
  </mergeCells>
  <phoneticPr fontId="10" type="noConversion"/>
  <pageMargins left="0.19685039370078741" right="0.19685039370078741" top="0.39370078740157483" bottom="0.39370078740157483" header="0.31496062992125984" footer="0.31496062992125984"/>
  <pageSetup paperSize="9" scale="63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15586-BCF4-40EC-8DDF-D1F715C77A7F}">
  <dimension ref="B2:H27"/>
  <sheetViews>
    <sheetView workbookViewId="0">
      <selection activeCell="H30" sqref="H30"/>
    </sheetView>
  </sheetViews>
  <sheetFormatPr baseColWidth="10" defaultColWidth="8.83203125" defaultRowHeight="15" x14ac:dyDescent="0.2"/>
  <cols>
    <col min="2" max="2" width="4.6640625" customWidth="1"/>
    <col min="3" max="3" width="30.83203125" customWidth="1"/>
    <col min="6" max="6" width="9.1640625" style="135"/>
  </cols>
  <sheetData>
    <row r="2" spans="2:8" x14ac:dyDescent="0.2">
      <c r="B2" s="2" t="s">
        <v>76</v>
      </c>
    </row>
    <row r="4" spans="2:8" x14ac:dyDescent="0.2">
      <c r="B4" s="124"/>
      <c r="C4" s="125" t="s">
        <v>26</v>
      </c>
      <c r="D4" s="127" t="s">
        <v>4</v>
      </c>
    </row>
    <row r="5" spans="2:8" x14ac:dyDescent="0.2">
      <c r="B5" s="126">
        <v>1</v>
      </c>
      <c r="C5" s="129" t="s">
        <v>45</v>
      </c>
      <c r="D5" s="132">
        <v>98</v>
      </c>
      <c r="E5" t="s">
        <v>77</v>
      </c>
      <c r="F5" s="135">
        <v>18500</v>
      </c>
      <c r="H5" s="128"/>
    </row>
    <row r="6" spans="2:8" x14ac:dyDescent="0.2">
      <c r="B6" s="126">
        <v>2</v>
      </c>
      <c r="C6" s="130" t="s">
        <v>69</v>
      </c>
      <c r="D6" s="132">
        <v>97.960000000000008</v>
      </c>
      <c r="E6" t="s">
        <v>77</v>
      </c>
      <c r="F6" s="135">
        <f>+F5</f>
        <v>18500</v>
      </c>
      <c r="H6" s="128"/>
    </row>
    <row r="7" spans="2:8" x14ac:dyDescent="0.2">
      <c r="B7" s="126">
        <v>3</v>
      </c>
      <c r="C7" s="129" t="s">
        <v>41</v>
      </c>
      <c r="D7" s="132">
        <v>95.66</v>
      </c>
      <c r="E7" t="s">
        <v>77</v>
      </c>
      <c r="F7" s="135">
        <f t="shared" ref="F7:F10" si="0">+F6</f>
        <v>18500</v>
      </c>
      <c r="H7" s="128"/>
    </row>
    <row r="8" spans="2:8" x14ac:dyDescent="0.2">
      <c r="B8" s="126">
        <v>4</v>
      </c>
      <c r="C8" s="129" t="s">
        <v>46</v>
      </c>
      <c r="D8" s="132">
        <v>94</v>
      </c>
      <c r="E8" t="s">
        <v>77</v>
      </c>
      <c r="F8" s="135">
        <f t="shared" si="0"/>
        <v>18500</v>
      </c>
      <c r="H8" s="128"/>
    </row>
    <row r="9" spans="2:8" x14ac:dyDescent="0.2">
      <c r="B9" s="126">
        <v>5</v>
      </c>
      <c r="C9" s="129" t="s">
        <v>44</v>
      </c>
      <c r="D9" s="132">
        <v>91</v>
      </c>
      <c r="E9" t="s">
        <v>77</v>
      </c>
      <c r="F9" s="135">
        <f t="shared" si="0"/>
        <v>18500</v>
      </c>
      <c r="H9" s="128"/>
    </row>
    <row r="10" spans="2:8" x14ac:dyDescent="0.2">
      <c r="B10" s="126">
        <v>6</v>
      </c>
      <c r="C10" s="129" t="s">
        <v>53</v>
      </c>
      <c r="D10" s="132">
        <v>88.52</v>
      </c>
      <c r="E10" t="s">
        <v>77</v>
      </c>
      <c r="F10" s="135">
        <f t="shared" si="0"/>
        <v>18500</v>
      </c>
      <c r="H10" s="128"/>
    </row>
    <row r="11" spans="2:8" x14ac:dyDescent="0.2">
      <c r="B11" s="126">
        <v>7</v>
      </c>
      <c r="C11" s="129" t="s">
        <v>54</v>
      </c>
      <c r="D11" s="132">
        <v>83</v>
      </c>
      <c r="E11" t="s">
        <v>78</v>
      </c>
      <c r="F11" s="135">
        <v>13500</v>
      </c>
      <c r="H11" s="128"/>
    </row>
    <row r="12" spans="2:8" x14ac:dyDescent="0.2">
      <c r="B12" s="126">
        <v>8</v>
      </c>
      <c r="C12" s="129" t="s">
        <v>39</v>
      </c>
      <c r="D12" s="132">
        <v>81.62</v>
      </c>
      <c r="E12" t="s">
        <v>78</v>
      </c>
      <c r="F12" s="135">
        <f>+F11</f>
        <v>13500</v>
      </c>
      <c r="H12" s="128"/>
    </row>
    <row r="13" spans="2:8" x14ac:dyDescent="0.2">
      <c r="B13" s="126">
        <v>9</v>
      </c>
      <c r="C13" s="129" t="s">
        <v>67</v>
      </c>
      <c r="D13" s="132">
        <v>79.52</v>
      </c>
      <c r="E13" t="s">
        <v>78</v>
      </c>
      <c r="F13" s="135">
        <f t="shared" ref="F13:F14" si="1">+F12</f>
        <v>13500</v>
      </c>
      <c r="H13" s="128"/>
    </row>
    <row r="14" spans="2:8" x14ac:dyDescent="0.2">
      <c r="B14" s="126">
        <v>10</v>
      </c>
      <c r="C14" s="129" t="s">
        <v>37</v>
      </c>
      <c r="D14" s="132">
        <v>75.34</v>
      </c>
      <c r="E14" t="s">
        <v>78</v>
      </c>
      <c r="F14" s="135">
        <f t="shared" si="1"/>
        <v>13500</v>
      </c>
      <c r="H14" s="128"/>
    </row>
    <row r="15" spans="2:8" x14ac:dyDescent="0.2">
      <c r="B15" s="126">
        <v>11</v>
      </c>
      <c r="C15" s="131" t="s">
        <v>49</v>
      </c>
      <c r="D15" s="132">
        <v>68</v>
      </c>
      <c r="E15" t="s">
        <v>79</v>
      </c>
      <c r="F15" s="135">
        <v>8000</v>
      </c>
      <c r="H15" s="128"/>
    </row>
    <row r="16" spans="2:8" x14ac:dyDescent="0.2">
      <c r="B16" s="126">
        <v>12</v>
      </c>
      <c r="C16" s="129" t="s">
        <v>47</v>
      </c>
      <c r="D16" s="132">
        <v>68</v>
      </c>
      <c r="E16" t="s">
        <v>79</v>
      </c>
      <c r="F16" s="135">
        <f>+F15</f>
        <v>8000</v>
      </c>
      <c r="H16" s="128"/>
    </row>
    <row r="17" spans="2:8" x14ac:dyDescent="0.2">
      <c r="B17" s="126">
        <v>13</v>
      </c>
      <c r="C17" s="129" t="s">
        <v>50</v>
      </c>
      <c r="D17" s="132">
        <v>65</v>
      </c>
      <c r="E17" t="s">
        <v>79</v>
      </c>
      <c r="F17" s="135">
        <f t="shared" ref="F17:F22" si="2">+F16</f>
        <v>8000</v>
      </c>
      <c r="H17" s="128"/>
    </row>
    <row r="18" spans="2:8" x14ac:dyDescent="0.2">
      <c r="B18" s="126">
        <v>14</v>
      </c>
      <c r="C18" s="129" t="s">
        <v>51</v>
      </c>
      <c r="D18" s="132">
        <v>58</v>
      </c>
      <c r="E18" t="s">
        <v>79</v>
      </c>
      <c r="F18" s="135">
        <f t="shared" si="2"/>
        <v>8000</v>
      </c>
      <c r="H18" s="128"/>
    </row>
    <row r="19" spans="2:8" x14ac:dyDescent="0.2">
      <c r="B19" s="126">
        <v>15</v>
      </c>
      <c r="C19" s="129" t="s">
        <v>38</v>
      </c>
      <c r="D19" s="132">
        <v>48</v>
      </c>
      <c r="E19" t="s">
        <v>79</v>
      </c>
      <c r="F19" s="135">
        <f t="shared" si="2"/>
        <v>8000</v>
      </c>
      <c r="H19" s="128"/>
    </row>
    <row r="20" spans="2:8" x14ac:dyDescent="0.2">
      <c r="B20" s="126">
        <v>16</v>
      </c>
      <c r="C20" s="129" t="s">
        <v>48</v>
      </c>
      <c r="D20" s="132">
        <v>47.42</v>
      </c>
      <c r="E20" t="s">
        <v>79</v>
      </c>
      <c r="F20" s="135">
        <f t="shared" si="2"/>
        <v>8000</v>
      </c>
      <c r="H20" s="128"/>
    </row>
    <row r="21" spans="2:8" x14ac:dyDescent="0.2">
      <c r="B21" s="126">
        <v>17</v>
      </c>
      <c r="C21" s="129" t="s">
        <v>70</v>
      </c>
      <c r="D21" s="132">
        <v>47</v>
      </c>
      <c r="E21" t="s">
        <v>79</v>
      </c>
      <c r="F21" s="135">
        <f t="shared" si="2"/>
        <v>8000</v>
      </c>
      <c r="H21" s="128"/>
    </row>
    <row r="22" spans="2:8" x14ac:dyDescent="0.2">
      <c r="B22" s="126">
        <v>18</v>
      </c>
      <c r="C22" s="129" t="s">
        <v>42</v>
      </c>
      <c r="D22" s="132">
        <v>38</v>
      </c>
      <c r="E22" t="s">
        <v>79</v>
      </c>
      <c r="F22" s="135">
        <f t="shared" si="2"/>
        <v>8000</v>
      </c>
      <c r="H22" s="128"/>
    </row>
    <row r="23" spans="2:8" x14ac:dyDescent="0.2">
      <c r="B23" s="126">
        <v>19</v>
      </c>
      <c r="C23" s="129" t="s">
        <v>52</v>
      </c>
      <c r="D23" s="132">
        <v>33</v>
      </c>
      <c r="E23" t="s">
        <v>79</v>
      </c>
      <c r="F23" s="135">
        <f>+F22</f>
        <v>8000</v>
      </c>
      <c r="H23" s="128"/>
    </row>
    <row r="25" spans="2:8" x14ac:dyDescent="0.2">
      <c r="C25" s="133" t="s">
        <v>82</v>
      </c>
      <c r="D25" s="134">
        <v>3011</v>
      </c>
      <c r="E25" t="s">
        <v>80</v>
      </c>
      <c r="F25" s="135">
        <f>SUM(F5:F24)</f>
        <v>237000</v>
      </c>
    </row>
    <row r="26" spans="2:8" x14ac:dyDescent="0.2">
      <c r="C26" s="133" t="s">
        <v>83</v>
      </c>
      <c r="D26" s="134">
        <v>1587</v>
      </c>
    </row>
    <row r="27" spans="2:8" x14ac:dyDescent="0.2">
      <c r="C27" s="133" t="s">
        <v>84</v>
      </c>
      <c r="D27" s="134">
        <f>+D25-D26</f>
        <v>1424</v>
      </c>
      <c r="E27" t="s">
        <v>81</v>
      </c>
      <c r="F27" s="135">
        <f>+F25*6</f>
        <v>1422000</v>
      </c>
    </row>
  </sheetData>
  <sortState xmlns:xlrd2="http://schemas.microsoft.com/office/spreadsheetml/2017/richdata2" ref="C19:D23">
    <sortCondition descending="1" ref="D19:D23"/>
  </sortState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DF92C-A3A0-7C48-9C9E-9F3EDA01F83F}">
  <dimension ref="B2:H25"/>
  <sheetViews>
    <sheetView tabSelected="1" workbookViewId="0">
      <selection activeCell="K24" sqref="K24"/>
    </sheetView>
  </sheetViews>
  <sheetFormatPr baseColWidth="10" defaultRowHeight="15" x14ac:dyDescent="0.2"/>
  <cols>
    <col min="3" max="3" width="27.83203125" customWidth="1"/>
  </cols>
  <sheetData>
    <row r="2" spans="2:8" x14ac:dyDescent="0.2">
      <c r="B2" s="2" t="s">
        <v>85</v>
      </c>
      <c r="F2" s="135"/>
    </row>
    <row r="3" spans="2:8" x14ac:dyDescent="0.2">
      <c r="F3" s="135"/>
    </row>
    <row r="4" spans="2:8" x14ac:dyDescent="0.2">
      <c r="B4" s="124"/>
      <c r="C4" s="125" t="s">
        <v>26</v>
      </c>
      <c r="D4" s="127" t="s">
        <v>4</v>
      </c>
      <c r="F4" s="135"/>
    </row>
    <row r="5" spans="2:8" x14ac:dyDescent="0.2">
      <c r="B5" s="126">
        <v>1</v>
      </c>
      <c r="C5" s="129" t="s">
        <v>45</v>
      </c>
      <c r="D5" s="132">
        <v>98</v>
      </c>
      <c r="E5" t="s">
        <v>77</v>
      </c>
      <c r="F5" s="135">
        <v>18500</v>
      </c>
      <c r="H5" s="128"/>
    </row>
    <row r="6" spans="2:8" x14ac:dyDescent="0.2">
      <c r="B6" s="126">
        <v>2</v>
      </c>
      <c r="C6" s="130" t="s">
        <v>69</v>
      </c>
      <c r="D6" s="132">
        <v>97.960000000000008</v>
      </c>
      <c r="E6" t="s">
        <v>77</v>
      </c>
      <c r="F6" s="135">
        <f>+F5</f>
        <v>18500</v>
      </c>
      <c r="H6" s="128"/>
    </row>
    <row r="7" spans="2:8" x14ac:dyDescent="0.2">
      <c r="B7" s="126">
        <v>3</v>
      </c>
      <c r="C7" s="129" t="s">
        <v>41</v>
      </c>
      <c r="D7" s="132">
        <v>95.66</v>
      </c>
      <c r="E7" t="s">
        <v>77</v>
      </c>
      <c r="F7" s="135">
        <f t="shared" ref="F7:F10" si="0">+F6</f>
        <v>18500</v>
      </c>
      <c r="H7" s="128"/>
    </row>
    <row r="8" spans="2:8" x14ac:dyDescent="0.2">
      <c r="B8" s="126">
        <v>4</v>
      </c>
      <c r="C8" s="129" t="s">
        <v>46</v>
      </c>
      <c r="D8" s="132">
        <v>94</v>
      </c>
      <c r="E8" t="s">
        <v>77</v>
      </c>
      <c r="F8" s="135">
        <f t="shared" si="0"/>
        <v>18500</v>
      </c>
      <c r="H8" s="128"/>
    </row>
    <row r="9" spans="2:8" x14ac:dyDescent="0.2">
      <c r="B9" s="126">
        <v>5</v>
      </c>
      <c r="C9" s="129" t="s">
        <v>44</v>
      </c>
      <c r="D9" s="132">
        <v>91</v>
      </c>
      <c r="E9" t="s">
        <v>77</v>
      </c>
      <c r="F9" s="135">
        <f t="shared" si="0"/>
        <v>18500</v>
      </c>
      <c r="H9" s="128"/>
    </row>
    <row r="10" spans="2:8" x14ac:dyDescent="0.2">
      <c r="B10" s="126">
        <v>6</v>
      </c>
      <c r="C10" s="129" t="s">
        <v>53</v>
      </c>
      <c r="D10" s="132">
        <v>88.52</v>
      </c>
      <c r="E10" t="s">
        <v>77</v>
      </c>
      <c r="F10" s="135">
        <f t="shared" si="0"/>
        <v>18500</v>
      </c>
      <c r="H10" s="128"/>
    </row>
    <row r="11" spans="2:8" x14ac:dyDescent="0.2">
      <c r="B11" s="126">
        <v>7</v>
      </c>
      <c r="C11" s="129" t="s">
        <v>54</v>
      </c>
      <c r="D11" s="132">
        <v>83</v>
      </c>
      <c r="E11" t="s">
        <v>78</v>
      </c>
      <c r="F11" s="135">
        <v>13500</v>
      </c>
      <c r="H11" s="128"/>
    </row>
    <row r="12" spans="2:8" x14ac:dyDescent="0.2">
      <c r="B12" s="126">
        <v>8</v>
      </c>
      <c r="C12" s="129" t="s">
        <v>39</v>
      </c>
      <c r="D12" s="132">
        <v>81.62</v>
      </c>
      <c r="E12" t="s">
        <v>78</v>
      </c>
      <c r="F12" s="135">
        <f>+F11</f>
        <v>13500</v>
      </c>
      <c r="H12" s="128"/>
    </row>
    <row r="13" spans="2:8" x14ac:dyDescent="0.2">
      <c r="B13" s="126">
        <v>9</v>
      </c>
      <c r="C13" s="129" t="s">
        <v>67</v>
      </c>
      <c r="D13" s="132">
        <v>79.52</v>
      </c>
      <c r="E13" t="s">
        <v>78</v>
      </c>
      <c r="F13" s="135">
        <f t="shared" ref="F13:F14" si="1">+F12</f>
        <v>13500</v>
      </c>
      <c r="H13" s="128"/>
    </row>
    <row r="14" spans="2:8" x14ac:dyDescent="0.2">
      <c r="B14" s="126">
        <v>10</v>
      </c>
      <c r="C14" s="129" t="s">
        <v>37</v>
      </c>
      <c r="D14" s="132">
        <v>75.34</v>
      </c>
      <c r="E14" t="s">
        <v>78</v>
      </c>
      <c r="F14" s="135">
        <f t="shared" si="1"/>
        <v>13500</v>
      </c>
      <c r="H14" s="128"/>
    </row>
    <row r="15" spans="2:8" x14ac:dyDescent="0.2">
      <c r="B15" s="126">
        <v>11</v>
      </c>
      <c r="C15" s="131" t="s">
        <v>49</v>
      </c>
      <c r="D15" s="132">
        <v>68</v>
      </c>
      <c r="E15" t="s">
        <v>79</v>
      </c>
      <c r="F15" s="135">
        <v>8000</v>
      </c>
      <c r="H15" s="128"/>
    </row>
    <row r="16" spans="2:8" x14ac:dyDescent="0.2">
      <c r="B16" s="126">
        <v>12</v>
      </c>
      <c r="C16" s="129" t="s">
        <v>47</v>
      </c>
      <c r="D16" s="132">
        <v>68</v>
      </c>
      <c r="E16" t="s">
        <v>79</v>
      </c>
      <c r="F16" s="135">
        <f>+F15</f>
        <v>8000</v>
      </c>
      <c r="H16" s="128"/>
    </row>
    <row r="17" spans="2:8" x14ac:dyDescent="0.2">
      <c r="B17" s="126">
        <v>13</v>
      </c>
      <c r="C17" s="129" t="s">
        <v>50</v>
      </c>
      <c r="D17" s="132">
        <v>65</v>
      </c>
      <c r="E17" t="s">
        <v>79</v>
      </c>
      <c r="F17" s="135">
        <f t="shared" ref="F17:F22" si="2">+F16</f>
        <v>8000</v>
      </c>
      <c r="H17" s="128"/>
    </row>
    <row r="18" spans="2:8" x14ac:dyDescent="0.2">
      <c r="B18" s="126">
        <v>14</v>
      </c>
      <c r="C18" s="129" t="s">
        <v>51</v>
      </c>
      <c r="D18" s="132">
        <v>58</v>
      </c>
      <c r="E18" t="s">
        <v>79</v>
      </c>
      <c r="F18" s="135">
        <f t="shared" si="2"/>
        <v>8000</v>
      </c>
      <c r="H18" s="128"/>
    </row>
    <row r="19" spans="2:8" x14ac:dyDescent="0.2">
      <c r="B19" s="126">
        <v>15</v>
      </c>
      <c r="C19" s="129" t="s">
        <v>38</v>
      </c>
      <c r="D19" s="132">
        <v>48</v>
      </c>
      <c r="E19" t="s">
        <v>79</v>
      </c>
      <c r="F19" s="135">
        <f t="shared" si="2"/>
        <v>8000</v>
      </c>
      <c r="H19" s="128"/>
    </row>
    <row r="20" spans="2:8" x14ac:dyDescent="0.2">
      <c r="B20" s="126">
        <v>16</v>
      </c>
      <c r="C20" s="129" t="s">
        <v>70</v>
      </c>
      <c r="D20" s="132">
        <v>47</v>
      </c>
      <c r="E20" t="s">
        <v>79</v>
      </c>
      <c r="F20" s="135">
        <f t="shared" si="2"/>
        <v>8000</v>
      </c>
      <c r="H20" s="128"/>
    </row>
    <row r="21" spans="2:8" x14ac:dyDescent="0.2">
      <c r="B21" s="126">
        <v>17</v>
      </c>
      <c r="C21" s="129" t="s">
        <v>42</v>
      </c>
      <c r="D21" s="132">
        <v>38</v>
      </c>
      <c r="E21" t="s">
        <v>79</v>
      </c>
      <c r="F21" s="135">
        <f t="shared" si="2"/>
        <v>8000</v>
      </c>
      <c r="H21" s="128"/>
    </row>
    <row r="22" spans="2:8" x14ac:dyDescent="0.2">
      <c r="B22" s="126">
        <v>18</v>
      </c>
      <c r="C22" s="129" t="s">
        <v>52</v>
      </c>
      <c r="D22" s="132">
        <v>33</v>
      </c>
      <c r="E22" t="s">
        <v>79</v>
      </c>
      <c r="F22" s="135">
        <f t="shared" si="2"/>
        <v>8000</v>
      </c>
      <c r="H22" s="128"/>
    </row>
    <row r="23" spans="2:8" x14ac:dyDescent="0.2">
      <c r="F23" s="135"/>
    </row>
    <row r="24" spans="2:8" x14ac:dyDescent="0.2">
      <c r="C24" s="133" t="s">
        <v>82</v>
      </c>
      <c r="D24" s="134"/>
      <c r="E24" t="s">
        <v>80</v>
      </c>
      <c r="F24" s="135">
        <f>SUM(F5:F23)</f>
        <v>229000</v>
      </c>
    </row>
    <row r="25" spans="2:8" x14ac:dyDescent="0.2">
      <c r="C25" s="133" t="s">
        <v>86</v>
      </c>
      <c r="D25" s="134"/>
      <c r="F25" s="135">
        <f>SUM(F24)*6</f>
        <v>1374000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hodnocení sezona</vt:lpstr>
      <vt:lpstr>finance</vt:lpstr>
      <vt:lpstr>Finance I.pol.2023</vt:lpstr>
      <vt:lpstr>'hodnocení sezona'!Oblast_tisku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danuta@skiklubspindl.cz</cp:lastModifiedBy>
  <cp:lastPrinted>2019-05-14T18:11:50Z</cp:lastPrinted>
  <dcterms:created xsi:type="dcterms:W3CDTF">2018-06-26T19:30:21Z</dcterms:created>
  <dcterms:modified xsi:type="dcterms:W3CDTF">2022-12-01T12:57:18Z</dcterms:modified>
</cp:coreProperties>
</file>