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za\Documents\Šéftrenér+SŘ-RD2022-2026\2025-2026\TR-TRJ-SCM-SPS-RVž2025\"/>
    </mc:Choice>
  </mc:AlternateContent>
  <xr:revisionPtr revIDLastSave="0" documentId="13_ncr:1_{00D8BD34-5FCB-442C-A70C-B51FE9427CC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odnocení sezona 24-25" sheetId="1" r:id="rId1"/>
    <sheet name="finance 25-26" sheetId="2" r:id="rId2"/>
  </sheets>
  <definedNames>
    <definedName name="_xlnm.Print_Area" localSheetId="0">'hodnocení sezona 24-25'!$A$1:$V$36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1" i="2" l="1"/>
  <c r="H22" i="2"/>
  <c r="H23" i="2" s="1"/>
  <c r="H25" i="2" s="1"/>
  <c r="H11" i="2"/>
  <c r="H12" i="2" s="1"/>
  <c r="H13" i="2" s="1"/>
  <c r="H14" i="2" s="1"/>
  <c r="H15" i="2" s="1"/>
  <c r="H16" i="2" s="1"/>
  <c r="H17" i="2" s="1"/>
  <c r="H18" i="2" s="1"/>
  <c r="H19" i="2" s="1"/>
  <c r="H20" i="2" s="1"/>
  <c r="H6" i="2"/>
  <c r="H7" i="2" s="1"/>
  <c r="F32" i="1"/>
  <c r="E32" i="1"/>
  <c r="D32" i="1"/>
  <c r="X30" i="1"/>
  <c r="T30" i="1"/>
  <c r="R30" i="1"/>
  <c r="Q30" i="1"/>
  <c r="U30" i="1" s="1"/>
  <c r="X29" i="1"/>
  <c r="T29" i="1"/>
  <c r="R29" i="1"/>
  <c r="Q29" i="1"/>
  <c r="P29" i="1"/>
  <c r="U29" i="1" s="1"/>
  <c r="X28" i="1"/>
  <c r="T28" i="1"/>
  <c r="R28" i="1"/>
  <c r="Q28" i="1"/>
  <c r="P28" i="1"/>
  <c r="U28" i="1" s="1"/>
  <c r="X27" i="1"/>
  <c r="T27" i="1"/>
  <c r="R27" i="1"/>
  <c r="Q27" i="1"/>
  <c r="P27" i="1"/>
  <c r="U27" i="1" s="1"/>
  <c r="X26" i="1"/>
  <c r="T26" i="1"/>
  <c r="R26" i="1"/>
  <c r="Q26" i="1"/>
  <c r="P26" i="1"/>
  <c r="U26" i="1" s="1"/>
  <c r="X25" i="1"/>
  <c r="T25" i="1"/>
  <c r="R25" i="1"/>
  <c r="Q25" i="1"/>
  <c r="P25" i="1"/>
  <c r="U25" i="1" s="1"/>
  <c r="X24" i="1"/>
  <c r="T24" i="1"/>
  <c r="R24" i="1"/>
  <c r="Q24" i="1"/>
  <c r="P24" i="1"/>
  <c r="U24" i="1" s="1"/>
  <c r="X23" i="1"/>
  <c r="T23" i="1"/>
  <c r="R23" i="1"/>
  <c r="Q23" i="1"/>
  <c r="P23" i="1"/>
  <c r="U23" i="1" s="1"/>
  <c r="X22" i="1"/>
  <c r="T22" i="1"/>
  <c r="R22" i="1"/>
  <c r="Q22" i="1"/>
  <c r="P22" i="1"/>
  <c r="U22" i="1" s="1"/>
  <c r="X21" i="1"/>
  <c r="T21" i="1"/>
  <c r="R21" i="1"/>
  <c r="Q21" i="1"/>
  <c r="P21" i="1"/>
  <c r="U21" i="1" s="1"/>
  <c r="X20" i="1"/>
  <c r="T20" i="1"/>
  <c r="R20" i="1"/>
  <c r="Q20" i="1"/>
  <c r="P20" i="1"/>
  <c r="U20" i="1" s="1"/>
  <c r="X19" i="1"/>
  <c r="T19" i="1"/>
  <c r="R19" i="1"/>
  <c r="Q19" i="1"/>
  <c r="P19" i="1"/>
  <c r="U19" i="1" s="1"/>
  <c r="X18" i="1"/>
  <c r="T18" i="1"/>
  <c r="R18" i="1"/>
  <c r="Q18" i="1"/>
  <c r="P18" i="1"/>
  <c r="U18" i="1" s="1"/>
  <c r="X17" i="1"/>
  <c r="T17" i="1"/>
  <c r="R17" i="1"/>
  <c r="Q17" i="1"/>
  <c r="P17" i="1"/>
  <c r="U17" i="1" s="1"/>
  <c r="X16" i="1"/>
  <c r="T16" i="1"/>
  <c r="R16" i="1"/>
  <c r="Q16" i="1"/>
  <c r="P16" i="1"/>
  <c r="U16" i="1" s="1"/>
  <c r="X15" i="1"/>
  <c r="T15" i="1"/>
  <c r="R15" i="1"/>
  <c r="Q15" i="1"/>
  <c r="P15" i="1"/>
  <c r="U15" i="1" s="1"/>
  <c r="X14" i="1"/>
  <c r="T14" i="1"/>
  <c r="R14" i="1"/>
  <c r="Q14" i="1"/>
  <c r="P14" i="1"/>
  <c r="U14" i="1" s="1"/>
  <c r="X13" i="1"/>
  <c r="T13" i="1"/>
  <c r="R13" i="1"/>
  <c r="Q13" i="1"/>
  <c r="P13" i="1"/>
  <c r="U13" i="1" s="1"/>
  <c r="X12" i="1"/>
  <c r="T12" i="1"/>
  <c r="R12" i="1"/>
  <c r="Q12" i="1"/>
  <c r="P12" i="1"/>
  <c r="U12" i="1" s="1"/>
  <c r="X11" i="1"/>
  <c r="T11" i="1"/>
  <c r="R11" i="1"/>
  <c r="Q11" i="1"/>
  <c r="P11" i="1"/>
  <c r="U11" i="1" s="1"/>
  <c r="X10" i="1"/>
  <c r="T10" i="1"/>
  <c r="R10" i="1"/>
  <c r="Q10" i="1"/>
  <c r="P10" i="1"/>
  <c r="U10" i="1" s="1"/>
  <c r="X9" i="1"/>
  <c r="T9" i="1"/>
  <c r="R9" i="1"/>
  <c r="Q9" i="1"/>
  <c r="P9" i="1"/>
  <c r="U9" i="1" s="1"/>
  <c r="H8" i="2" l="1"/>
  <c r="H9" i="2" s="1"/>
  <c r="H33" i="2" l="1"/>
  <c r="H35" i="2" s="1"/>
</calcChain>
</file>

<file path=xl/sharedStrings.xml><?xml version="1.0" encoding="utf-8"?>
<sst xmlns="http://schemas.openxmlformats.org/spreadsheetml/2006/main" count="207" uniqueCount="96">
  <si>
    <t>Hodnocení SpS za sez. 24/25</t>
  </si>
  <si>
    <t>hlavní kritéria</t>
  </si>
  <si>
    <t>body</t>
  </si>
  <si>
    <t>sportovci 1)</t>
  </si>
  <si>
    <t>trenérské zajištění 6)</t>
  </si>
  <si>
    <t>počet</t>
  </si>
  <si>
    <t xml:space="preserve">vedoucí </t>
  </si>
  <si>
    <t>návaznost</t>
  </si>
  <si>
    <t>výkonnost</t>
  </si>
  <si>
    <t>členů</t>
  </si>
  <si>
    <t>závodících 2)</t>
  </si>
  <si>
    <t>závodících 3)</t>
  </si>
  <si>
    <r>
      <rPr>
        <b/>
        <sz val="12"/>
        <color rgb="FF000000"/>
        <rFont val="Calibri"/>
        <family val="2"/>
        <charset val="238"/>
      </rPr>
      <t>trenér</t>
    </r>
    <r>
      <rPr>
        <b/>
        <vertAlign val="superscript"/>
        <sz val="12"/>
        <color rgb="FF000000"/>
        <rFont val="Calibri"/>
        <family val="2"/>
        <charset val="238"/>
      </rPr>
      <t>4)</t>
    </r>
  </si>
  <si>
    <t>trenérů 5)</t>
  </si>
  <si>
    <t>kategorií</t>
  </si>
  <si>
    <t xml:space="preserve">bodující </t>
  </si>
  <si>
    <t>závodníků</t>
  </si>
  <si>
    <t>členská</t>
  </si>
  <si>
    <t>trenéři</t>
  </si>
  <si>
    <t>regionální</t>
  </si>
  <si>
    <t>body ČP</t>
  </si>
  <si>
    <t>Celkem</t>
  </si>
  <si>
    <t>Pořadí</t>
  </si>
  <si>
    <t>třída</t>
  </si>
  <si>
    <t>DT + I.tř</t>
  </si>
  <si>
    <t xml:space="preserve"> II.tř</t>
  </si>
  <si>
    <t xml:space="preserve"> III. a IV.tř</t>
  </si>
  <si>
    <t>PAP+žáci</t>
  </si>
  <si>
    <t>junioři</t>
  </si>
  <si>
    <t>základna</t>
  </si>
  <si>
    <t>výlučnost</t>
  </si>
  <si>
    <t>žáků</t>
  </si>
  <si>
    <t>trenérů</t>
  </si>
  <si>
    <t>Oddíly</t>
  </si>
  <si>
    <t>Kraj</t>
  </si>
  <si>
    <t>přípravka</t>
  </si>
  <si>
    <t>předžáci</t>
  </si>
  <si>
    <t>žáci</t>
  </si>
  <si>
    <t xml:space="preserve">SKI Soláň </t>
  </si>
  <si>
    <t>Zlínský</t>
  </si>
  <si>
    <t>ANO</t>
  </si>
  <si>
    <t>SKI Bílá</t>
  </si>
  <si>
    <t>Moravskoslezský</t>
  </si>
  <si>
    <t>Vysočina + RT Záhrobský</t>
  </si>
  <si>
    <t>Vysočina</t>
  </si>
  <si>
    <t>SA Špindl</t>
  </si>
  <si>
    <t>Hradecký</t>
  </si>
  <si>
    <t>NE</t>
  </si>
  <si>
    <t>TJ Bižuterie Jablonec</t>
  </si>
  <si>
    <t>Liberecký</t>
  </si>
  <si>
    <t>Vodní Stavby Praha</t>
  </si>
  <si>
    <t>Praha</t>
  </si>
  <si>
    <t>SK Victoria Brno</t>
  </si>
  <si>
    <t>Jihomoravský</t>
  </si>
  <si>
    <t>TJ Pec + Loko Trutnov</t>
  </si>
  <si>
    <t>Ski klub Ještěd (S.H.)</t>
  </si>
  <si>
    <t>SK Lajdáček</t>
  </si>
  <si>
    <t>TJ Sokol Deštné + Teplice n.M.</t>
  </si>
  <si>
    <t>Haranti Harrachov</t>
  </si>
  <si>
    <t>SK Vrbno + TC Praděd + Annaberg</t>
  </si>
  <si>
    <t>Lyko Prachatice + Písek + Lipno</t>
  </si>
  <si>
    <t>Jihočeský</t>
  </si>
  <si>
    <t>SK Jánské Lázně</t>
  </si>
  <si>
    <t>SK Ještěd</t>
  </si>
  <si>
    <t>TJ Spartak Vrchlabí + SK Špindl</t>
  </si>
  <si>
    <t>SK Ústí n.O.</t>
  </si>
  <si>
    <t>Pardubický</t>
  </si>
  <si>
    <t>TJ Spartak Rokytnice</t>
  </si>
  <si>
    <t>SK Hranice + LK Olomouc</t>
  </si>
  <si>
    <t>Olomoucký</t>
  </si>
  <si>
    <t>Lemur + Kometa Brno</t>
  </si>
  <si>
    <t>Engine + Young star</t>
  </si>
  <si>
    <t>???</t>
  </si>
  <si>
    <t>1) SpS získá body dle tohoto kritéria jen tehdy, pokud počet závodníků SpS v kategoriích předžáci a žáci je min. 10 závodníků</t>
  </si>
  <si>
    <t>2) započítávají se jen závodící členové, kteří absolvovali alespoň 4 starty</t>
  </si>
  <si>
    <t>3) započítávají se jen závodící členové, absolvovali alespoň 6 startů</t>
  </si>
  <si>
    <t>4) DT a trenér 1.třídy = 1, trenér II.třídy = 2</t>
  </si>
  <si>
    <t>5) nezapočítává se hlavní trenér</t>
  </si>
  <si>
    <t>6) Počet trenérů, za něž lze získat body, je omezen počtem 5 závodníků na jednoho trenéra, tedy dle vzorce T = (Z / 5)</t>
  </si>
  <si>
    <t>Pořadí pro financování podle bodů bez regionální výlučnosti 25-26</t>
  </si>
  <si>
    <t>body 24/25</t>
  </si>
  <si>
    <t>kateg.</t>
  </si>
  <si>
    <t>příspěvek</t>
  </si>
  <si>
    <t>A</t>
  </si>
  <si>
    <t>A = 100-80</t>
  </si>
  <si>
    <t>B = 79-60</t>
  </si>
  <si>
    <t>B</t>
  </si>
  <si>
    <t>C = 59-50</t>
  </si>
  <si>
    <t>C</t>
  </si>
  <si>
    <t>D = 49-40</t>
  </si>
  <si>
    <t>D</t>
  </si>
  <si>
    <t>TJ Spartak Vrchlabí, SK Špindl</t>
  </si>
  <si>
    <t>Engine + Young stars</t>
  </si>
  <si>
    <t>rozpočet</t>
  </si>
  <si>
    <t>1. pololetí</t>
  </si>
  <si>
    <t>2. pololetí - zbývá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</si>
</sst>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/mmm"/>
    <numFmt numFmtId="166" formatCode="#,##0.0"/>
  </numFmts>
  <fonts count="15" x14ac:knownFonts="1">
    <font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vertAlign val="superscript"/>
      <sz val="12"/>
      <color rgb="FF0000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A933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EB9C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  <fill>
      <patternFill patternType="solid">
        <fgColor rgb="FF81D41A"/>
        <bgColor rgb="FF969696"/>
      </patternFill>
    </fill>
    <fill>
      <patternFill patternType="solid">
        <fgColor rgb="FFFFBF00"/>
        <bgColor rgb="FFFF9900"/>
      </patternFill>
    </fill>
    <fill>
      <patternFill patternType="solid">
        <fgColor rgb="FFFF0000"/>
        <bgColor rgb="FF993300"/>
      </patternFill>
    </fill>
    <fill>
      <patternFill patternType="solid">
        <fgColor rgb="FF729FCF"/>
        <bgColor rgb="FF969696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2" borderId="0" applyBorder="0" applyProtection="0"/>
  </cellStyleXfs>
  <cellXfs count="2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6" fillId="0" borderId="4" xfId="0" applyFont="1" applyBorder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0" fillId="3" borderId="0" xfId="0" applyFill="1"/>
    <xf numFmtId="0" fontId="0" fillId="0" borderId="22" xfId="0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3" borderId="0" xfId="0" applyFill="1" applyAlignment="1">
      <alignment horizontal="center"/>
    </xf>
    <xf numFmtId="0" fontId="0" fillId="3" borderId="1" xfId="1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vertical="center"/>
      <protection locked="0"/>
    </xf>
    <xf numFmtId="0" fontId="9" fillId="4" borderId="3" xfId="0" applyFont="1" applyFill="1" applyBorder="1" applyAlignment="1" applyProtection="1">
      <alignment vertical="center"/>
      <protection locked="0"/>
    </xf>
    <xf numFmtId="1" fontId="10" fillId="3" borderId="27" xfId="0" applyNumberFormat="1" applyFont="1" applyFill="1" applyBorder="1" applyAlignment="1" applyProtection="1">
      <alignment horizontal="center" vertical="center"/>
      <protection locked="0"/>
    </xf>
    <xf numFmtId="1" fontId="10" fillId="3" borderId="28" xfId="0" applyNumberFormat="1" applyFont="1" applyFill="1" applyBorder="1" applyAlignment="1" applyProtection="1">
      <alignment horizontal="center" vertical="center"/>
      <protection locked="0"/>
    </xf>
    <xf numFmtId="1" fontId="0" fillId="3" borderId="29" xfId="0" applyNumberFormat="1" applyFill="1" applyBorder="1" applyAlignment="1" applyProtection="1">
      <alignment horizontal="center" vertical="center"/>
      <protection locked="0"/>
    </xf>
    <xf numFmtId="1" fontId="10" fillId="3" borderId="30" xfId="0" applyNumberFormat="1" applyFont="1" applyFill="1" applyBorder="1" applyAlignment="1" applyProtection="1">
      <alignment horizontal="center" vertical="center"/>
      <protection locked="0"/>
    </xf>
    <xf numFmtId="1" fontId="10" fillId="3" borderId="29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0" fillId="3" borderId="28" xfId="0" applyFont="1" applyFill="1" applyBorder="1" applyAlignment="1" applyProtection="1">
      <alignment horizontal="center" vertical="center"/>
      <protection locked="0"/>
    </xf>
    <xf numFmtId="0" fontId="10" fillId="3" borderId="29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vertical="center"/>
    </xf>
    <xf numFmtId="4" fontId="10" fillId="3" borderId="30" xfId="0" applyNumberFormat="1" applyFont="1" applyFill="1" applyBorder="1" applyAlignment="1">
      <alignment horizontal="center" vertical="center"/>
    </xf>
    <xf numFmtId="4" fontId="10" fillId="3" borderId="31" xfId="0" applyNumberFormat="1" applyFont="1" applyFill="1" applyBorder="1" applyAlignment="1">
      <alignment horizontal="center" vertical="center"/>
    </xf>
    <xf numFmtId="2" fontId="10" fillId="3" borderId="32" xfId="0" applyNumberFormat="1" applyFont="1" applyFill="1" applyBorder="1" applyAlignment="1">
      <alignment horizontal="center" vertical="center"/>
    </xf>
    <xf numFmtId="2" fontId="12" fillId="3" borderId="33" xfId="0" applyNumberFormat="1" applyFont="1" applyFill="1" applyBorder="1" applyAlignment="1">
      <alignment horizontal="center" vertical="center"/>
    </xf>
    <xf numFmtId="2" fontId="0" fillId="0" borderId="34" xfId="0" applyNumberFormat="1" applyBorder="1" applyAlignment="1">
      <alignment horizontal="center" vertical="center"/>
    </xf>
    <xf numFmtId="4" fontId="10" fillId="5" borderId="2" xfId="0" applyNumberFormat="1" applyFont="1" applyFill="1" applyBorder="1" applyAlignment="1">
      <alignment horizontal="center" vertical="center"/>
    </xf>
    <xf numFmtId="3" fontId="13" fillId="0" borderId="35" xfId="0" applyNumberFormat="1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164" fontId="10" fillId="3" borderId="0" xfId="0" applyNumberFormat="1" applyFont="1" applyFill="1" applyAlignment="1">
      <alignment horizontal="center" vertical="center"/>
    </xf>
    <xf numFmtId="1" fontId="10" fillId="3" borderId="0" xfId="0" applyNumberFormat="1" applyFon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0" fillId="3" borderId="36" xfId="1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vertical="center"/>
      <protection locked="0"/>
    </xf>
    <xf numFmtId="0" fontId="9" fillId="4" borderId="37" xfId="0" applyFont="1" applyFill="1" applyBorder="1" applyAlignment="1" applyProtection="1">
      <alignment vertical="center"/>
      <protection locked="0"/>
    </xf>
    <xf numFmtId="1" fontId="10" fillId="3" borderId="38" xfId="0" applyNumberFormat="1" applyFont="1" applyFill="1" applyBorder="1" applyAlignment="1" applyProtection="1">
      <alignment horizontal="center" vertical="center"/>
      <protection locked="0"/>
    </xf>
    <xf numFmtId="1" fontId="10" fillId="3" borderId="39" xfId="0" applyNumberFormat="1" applyFont="1" applyFill="1" applyBorder="1" applyAlignment="1" applyProtection="1">
      <alignment horizontal="center" vertical="center"/>
      <protection locked="0"/>
    </xf>
    <xf numFmtId="1" fontId="10" fillId="3" borderId="40" xfId="0" applyNumberFormat="1" applyFont="1" applyFill="1" applyBorder="1" applyAlignment="1" applyProtection="1">
      <alignment horizontal="center" vertical="center"/>
      <protection locked="0"/>
    </xf>
    <xf numFmtId="1" fontId="10" fillId="3" borderId="41" xfId="0" applyNumberFormat="1" applyFont="1" applyFill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0" fillId="3" borderId="39" xfId="0" applyFont="1" applyFill="1" applyBorder="1" applyAlignment="1" applyProtection="1">
      <alignment horizontal="center" vertical="center"/>
      <protection locked="0"/>
    </xf>
    <xf numFmtId="0" fontId="10" fillId="3" borderId="40" xfId="0" applyFont="1" applyFill="1" applyBorder="1" applyAlignment="1" applyProtection="1">
      <alignment horizontal="center" vertical="center"/>
      <protection locked="0"/>
    </xf>
    <xf numFmtId="0" fontId="11" fillId="3" borderId="6" xfId="0" applyFont="1" applyFill="1" applyBorder="1" applyAlignment="1">
      <alignment vertical="center"/>
    </xf>
    <xf numFmtId="4" fontId="10" fillId="3" borderId="41" xfId="0" applyNumberFormat="1" applyFont="1" applyFill="1" applyBorder="1" applyAlignment="1">
      <alignment horizontal="center" vertical="center"/>
    </xf>
    <xf numFmtId="4" fontId="10" fillId="3" borderId="39" xfId="0" applyNumberFormat="1" applyFont="1" applyFill="1" applyBorder="1" applyAlignment="1">
      <alignment horizontal="center" vertical="center"/>
    </xf>
    <xf numFmtId="2" fontId="10" fillId="3" borderId="39" xfId="0" applyNumberFormat="1" applyFont="1" applyFill="1" applyBorder="1" applyAlignment="1">
      <alignment horizontal="center" vertical="center"/>
    </xf>
    <xf numFmtId="2" fontId="10" fillId="3" borderId="34" xfId="0" applyNumberFormat="1" applyFont="1" applyFill="1" applyBorder="1" applyAlignment="1">
      <alignment horizontal="center" vertical="center"/>
    </xf>
    <xf numFmtId="4" fontId="10" fillId="5" borderId="6" xfId="0" applyNumberFormat="1" applyFont="1" applyFill="1" applyBorder="1" applyAlignment="1">
      <alignment horizontal="center" vertical="center"/>
    </xf>
    <xf numFmtId="3" fontId="13" fillId="0" borderId="42" xfId="0" applyNumberFormat="1" applyFont="1" applyBorder="1" applyAlignment="1">
      <alignment horizontal="center" vertical="center"/>
    </xf>
    <xf numFmtId="0" fontId="10" fillId="3" borderId="0" xfId="0" applyFont="1" applyFill="1"/>
    <xf numFmtId="0" fontId="0" fillId="3" borderId="36" xfId="0" applyFill="1" applyBorder="1" applyAlignment="1">
      <alignment horizontal="center" vertical="center"/>
    </xf>
    <xf numFmtId="0" fontId="9" fillId="4" borderId="36" xfId="0" applyFont="1" applyFill="1" applyBorder="1" applyAlignment="1">
      <alignment horizontal="left" vertical="center"/>
    </xf>
    <xf numFmtId="0" fontId="9" fillId="4" borderId="37" xfId="0" applyFont="1" applyFill="1" applyBorder="1" applyAlignment="1">
      <alignment horizontal="left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0" borderId="0" xfId="0" applyFont="1"/>
    <xf numFmtId="1" fontId="10" fillId="0" borderId="38" xfId="0" applyNumberFormat="1" applyFont="1" applyBorder="1" applyAlignment="1" applyProtection="1">
      <alignment horizontal="center" vertical="center"/>
      <protection locked="0"/>
    </xf>
    <xf numFmtId="1" fontId="10" fillId="0" borderId="39" xfId="0" applyNumberFormat="1" applyFont="1" applyBorder="1" applyAlignment="1" applyProtection="1">
      <alignment horizontal="center" vertical="center"/>
      <protection locked="0"/>
    </xf>
    <xf numFmtId="1" fontId="10" fillId="0" borderId="40" xfId="0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3" borderId="6" xfId="0" applyFont="1" applyFill="1" applyBorder="1" applyAlignment="1">
      <alignment vertical="center"/>
    </xf>
    <xf numFmtId="4" fontId="10" fillId="6" borderId="6" xfId="0" applyNumberFormat="1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2" fontId="12" fillId="3" borderId="34" xfId="0" applyNumberFormat="1" applyFont="1" applyFill="1" applyBorder="1" applyAlignment="1">
      <alignment horizontal="center" vertical="center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/>
    </xf>
    <xf numFmtId="0" fontId="0" fillId="3" borderId="40" xfId="0" applyFill="1" applyBorder="1" applyAlignment="1" applyProtection="1">
      <alignment horizontal="center" vertical="center"/>
      <protection locked="0"/>
    </xf>
    <xf numFmtId="4" fontId="10" fillId="7" borderId="6" xfId="0" applyNumberFormat="1" applyFont="1" applyFill="1" applyBorder="1" applyAlignment="1">
      <alignment horizontal="center" vertical="center"/>
    </xf>
    <xf numFmtId="0" fontId="10" fillId="0" borderId="40" xfId="0" applyFont="1" applyBorder="1" applyAlignment="1" applyProtection="1">
      <alignment horizontal="center" vertical="center"/>
      <protection locked="0"/>
    </xf>
    <xf numFmtId="0" fontId="9" fillId="4" borderId="34" xfId="0" applyFont="1" applyFill="1" applyBorder="1" applyAlignment="1" applyProtection="1">
      <alignment vertical="center"/>
      <protection locked="0"/>
    </xf>
    <xf numFmtId="0" fontId="11" fillId="0" borderId="6" xfId="0" applyFont="1" applyBorder="1" applyAlignment="1">
      <alignment vertical="center"/>
    </xf>
    <xf numFmtId="4" fontId="10" fillId="0" borderId="41" xfId="0" applyNumberFormat="1" applyFont="1" applyBorder="1" applyAlignment="1">
      <alignment horizontal="center" vertical="center"/>
    </xf>
    <xf numFmtId="4" fontId="10" fillId="0" borderId="39" xfId="0" applyNumberFormat="1" applyFont="1" applyBorder="1" applyAlignment="1">
      <alignment horizontal="center" vertical="center"/>
    </xf>
    <xf numFmtId="2" fontId="10" fillId="0" borderId="39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2" fontId="12" fillId="0" borderId="34" xfId="0" applyNumberFormat="1" applyFont="1" applyBorder="1" applyAlignment="1">
      <alignment horizontal="center" vertical="center"/>
    </xf>
    <xf numFmtId="4" fontId="10" fillId="8" borderId="6" xfId="0" applyNumberFormat="1" applyFont="1" applyFill="1" applyBorder="1" applyAlignment="1">
      <alignment horizontal="center" vertical="center"/>
    </xf>
    <xf numFmtId="0" fontId="9" fillId="4" borderId="38" xfId="0" applyFont="1" applyFill="1" applyBorder="1" applyAlignment="1" applyProtection="1">
      <alignment vertical="center"/>
      <protection locked="0"/>
    </xf>
    <xf numFmtId="0" fontId="0" fillId="3" borderId="34" xfId="0" applyFill="1" applyBorder="1" applyAlignment="1">
      <alignment horizontal="center" vertical="center"/>
    </xf>
    <xf numFmtId="2" fontId="12" fillId="3" borderId="39" xfId="0" applyNumberFormat="1" applyFont="1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9" fillId="4" borderId="12" xfId="0" applyFont="1" applyFill="1" applyBorder="1" applyAlignment="1" applyProtection="1">
      <alignment vertical="center"/>
      <protection locked="0"/>
    </xf>
    <xf numFmtId="0" fontId="9" fillId="4" borderId="10" xfId="0" applyFont="1" applyFill="1" applyBorder="1" applyAlignment="1" applyProtection="1">
      <alignment vertical="center"/>
      <protection locked="0"/>
    </xf>
    <xf numFmtId="1" fontId="10" fillId="3" borderId="12" xfId="0" applyNumberFormat="1" applyFont="1" applyFill="1" applyBorder="1" applyAlignment="1" applyProtection="1">
      <alignment horizontal="center" vertical="center"/>
      <protection locked="0"/>
    </xf>
    <xf numFmtId="1" fontId="10" fillId="3" borderId="8" xfId="0" applyNumberFormat="1" applyFont="1" applyFill="1" applyBorder="1" applyAlignment="1" applyProtection="1">
      <alignment horizontal="center" vertical="center"/>
      <protection locked="0"/>
    </xf>
    <xf numFmtId="1" fontId="10" fillId="3" borderId="13" xfId="0" applyNumberFormat="1" applyFont="1" applyFill="1" applyBorder="1" applyAlignment="1" applyProtection="1">
      <alignment horizontal="center" vertical="center"/>
      <protection locked="0"/>
    </xf>
    <xf numFmtId="1" fontId="10" fillId="3" borderId="14" xfId="0" applyNumberFormat="1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>
      <alignment vertical="center"/>
    </xf>
    <xf numFmtId="4" fontId="10" fillId="3" borderId="14" xfId="0" applyNumberFormat="1" applyFont="1" applyFill="1" applyBorder="1" applyAlignment="1">
      <alignment horizontal="center" vertical="center"/>
    </xf>
    <xf numFmtId="4" fontId="10" fillId="3" borderId="8" xfId="0" applyNumberFormat="1" applyFont="1" applyFill="1" applyBorder="1" applyAlignment="1">
      <alignment horizontal="center" vertical="center"/>
    </xf>
    <xf numFmtId="2" fontId="10" fillId="3" borderId="8" xfId="0" applyNumberFormat="1" applyFon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3" fontId="13" fillId="0" borderId="44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9" fillId="4" borderId="27" xfId="0" applyFont="1" applyFill="1" applyBorder="1" applyAlignment="1" applyProtection="1">
      <alignment vertical="center"/>
      <protection locked="0"/>
    </xf>
    <xf numFmtId="0" fontId="9" fillId="4" borderId="45" xfId="0" applyFont="1" applyFill="1" applyBorder="1" applyAlignment="1" applyProtection="1">
      <alignment vertical="center"/>
      <protection locked="0"/>
    </xf>
    <xf numFmtId="1" fontId="10" fillId="3" borderId="46" xfId="0" applyNumberFormat="1" applyFont="1" applyFill="1" applyBorder="1" applyAlignment="1" applyProtection="1">
      <alignment horizontal="center" vertical="center"/>
      <protection locked="0"/>
    </xf>
    <xf numFmtId="4" fontId="10" fillId="3" borderId="28" xfId="0" applyNumberFormat="1" applyFont="1" applyFill="1" applyBorder="1" applyAlignment="1">
      <alignment horizontal="center" vertical="center"/>
    </xf>
    <xf numFmtId="2" fontId="10" fillId="3" borderId="28" xfId="0" applyNumberFormat="1" applyFont="1" applyFill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4" fontId="10" fillId="8" borderId="2" xfId="0" applyNumberFormat="1" applyFont="1" applyFill="1" applyBorder="1" applyAlignment="1">
      <alignment horizontal="center" vertical="center"/>
    </xf>
    <xf numFmtId="0" fontId="9" fillId="4" borderId="47" xfId="0" applyFont="1" applyFill="1" applyBorder="1" applyAlignment="1" applyProtection="1">
      <alignment vertical="center"/>
      <protection locked="0"/>
    </xf>
    <xf numFmtId="1" fontId="10" fillId="3" borderId="48" xfId="0" applyNumberFormat="1" applyFont="1" applyFill="1" applyBorder="1" applyAlignment="1" applyProtection="1">
      <alignment horizontal="center" vertical="center"/>
      <protection locked="0"/>
    </xf>
    <xf numFmtId="4" fontId="10" fillId="0" borderId="6" xfId="0" applyNumberFormat="1" applyFont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9" fillId="4" borderId="50" xfId="0" applyFont="1" applyFill="1" applyBorder="1" applyAlignment="1" applyProtection="1">
      <alignment vertical="center"/>
      <protection locked="0"/>
    </xf>
    <xf numFmtId="0" fontId="9" fillId="4" borderId="51" xfId="0" applyFont="1" applyFill="1" applyBorder="1" applyAlignment="1" applyProtection="1">
      <alignment vertical="center"/>
      <protection locked="0"/>
    </xf>
    <xf numFmtId="1" fontId="10" fillId="0" borderId="52" xfId="0" applyNumberFormat="1" applyFont="1" applyBorder="1" applyAlignment="1" applyProtection="1">
      <alignment horizontal="center" vertical="center"/>
      <protection locked="0"/>
    </xf>
    <xf numFmtId="1" fontId="10" fillId="0" borderId="53" xfId="0" applyNumberFormat="1" applyFont="1" applyBorder="1" applyAlignment="1" applyProtection="1">
      <alignment horizontal="center" vertical="center"/>
      <protection locked="0"/>
    </xf>
    <xf numFmtId="1" fontId="10" fillId="3" borderId="54" xfId="0" applyNumberFormat="1" applyFont="1" applyFill="1" applyBorder="1" applyAlignment="1" applyProtection="1">
      <alignment horizontal="center" vertical="center"/>
      <protection locked="0"/>
    </xf>
    <xf numFmtId="1" fontId="10" fillId="3" borderId="55" xfId="0" applyNumberFormat="1" applyFont="1" applyFill="1" applyBorder="1" applyAlignment="1" applyProtection="1">
      <alignment horizontal="center" vertical="center"/>
      <protection locked="0"/>
    </xf>
    <xf numFmtId="1" fontId="10" fillId="3" borderId="53" xfId="0" applyNumberFormat="1" applyFont="1" applyFill="1" applyBorder="1" applyAlignment="1" applyProtection="1">
      <alignment horizontal="center" vertical="center"/>
      <protection locked="0"/>
    </xf>
    <xf numFmtId="1" fontId="10" fillId="0" borderId="54" xfId="0" applyNumberFormat="1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3" borderId="53" xfId="0" applyFont="1" applyFill="1" applyBorder="1" applyAlignment="1" applyProtection="1">
      <alignment horizontal="center" vertical="center"/>
      <protection locked="0"/>
    </xf>
    <xf numFmtId="0" fontId="10" fillId="3" borderId="54" xfId="0" applyFont="1" applyFill="1" applyBorder="1" applyAlignment="1" applyProtection="1">
      <alignment horizontal="center" vertical="center"/>
      <protection locked="0"/>
    </xf>
    <xf numFmtId="0" fontId="11" fillId="3" borderId="56" xfId="0" applyFont="1" applyFill="1" applyBorder="1" applyAlignment="1">
      <alignment vertical="center"/>
    </xf>
    <xf numFmtId="4" fontId="10" fillId="0" borderId="55" xfId="0" applyNumberFormat="1" applyFont="1" applyBorder="1" applyAlignment="1">
      <alignment horizontal="center" vertical="center"/>
    </xf>
    <xf numFmtId="4" fontId="10" fillId="3" borderId="53" xfId="0" applyNumberFormat="1" applyFont="1" applyFill="1" applyBorder="1" applyAlignment="1">
      <alignment horizontal="center" vertical="center"/>
    </xf>
    <xf numFmtId="2" fontId="10" fillId="3" borderId="53" xfId="0" applyNumberFormat="1" applyFont="1" applyFill="1" applyBorder="1" applyAlignment="1">
      <alignment horizontal="center" vertical="center"/>
    </xf>
    <xf numFmtId="2" fontId="10" fillId="3" borderId="57" xfId="0" applyNumberFormat="1" applyFont="1" applyFill="1" applyBorder="1" applyAlignment="1">
      <alignment horizontal="center" vertical="center"/>
    </xf>
    <xf numFmtId="2" fontId="0" fillId="0" borderId="57" xfId="0" applyNumberFormat="1" applyBorder="1" applyAlignment="1">
      <alignment horizontal="center" vertical="center"/>
    </xf>
    <xf numFmtId="4" fontId="10" fillId="0" borderId="56" xfId="0" applyNumberFormat="1" applyFont="1" applyBorder="1" applyAlignment="1">
      <alignment horizontal="center" vertical="center"/>
    </xf>
    <xf numFmtId="3" fontId="13" fillId="0" borderId="58" xfId="0" applyNumberFormat="1" applyFont="1" applyBorder="1" applyAlignment="1">
      <alignment horizontal="center" vertical="center"/>
    </xf>
    <xf numFmtId="1" fontId="3" fillId="0" borderId="39" xfId="0" applyNumberFormat="1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14" fillId="0" borderId="0" xfId="0" applyFont="1"/>
    <xf numFmtId="0" fontId="5" fillId="0" borderId="0" xfId="0" applyFont="1"/>
    <xf numFmtId="0" fontId="6" fillId="0" borderId="0" xfId="0" applyFont="1"/>
    <xf numFmtId="0" fontId="0" fillId="0" borderId="39" xfId="0" applyBorder="1" applyAlignment="1">
      <alignment vertical="center"/>
    </xf>
    <xf numFmtId="0" fontId="3" fillId="0" borderId="39" xfId="0" applyFont="1" applyBorder="1" applyAlignment="1">
      <alignment vertical="center"/>
    </xf>
    <xf numFmtId="0" fontId="0" fillId="0" borderId="39" xfId="0" applyBorder="1" applyAlignment="1">
      <alignment horizontal="center"/>
    </xf>
    <xf numFmtId="0" fontId="0" fillId="0" borderId="59" xfId="0" applyBorder="1"/>
    <xf numFmtId="0" fontId="0" fillId="3" borderId="39" xfId="1" applyFont="1" applyFill="1" applyBorder="1" applyAlignment="1" applyProtection="1">
      <alignment horizontal="center" vertical="center"/>
    </xf>
    <xf numFmtId="0" fontId="9" fillId="4" borderId="39" xfId="0" applyFont="1" applyFill="1" applyBorder="1" applyAlignment="1">
      <alignment horizontal="left" vertical="center"/>
    </xf>
    <xf numFmtId="166" fontId="10" fillId="3" borderId="39" xfId="0" applyNumberFormat="1" applyFont="1" applyFill="1" applyBorder="1" applyAlignment="1">
      <alignment horizontal="center" vertical="center"/>
    </xf>
    <xf numFmtId="0" fontId="0" fillId="0" borderId="59" xfId="0" applyBorder="1" applyAlignment="1">
      <alignment horizontal="center"/>
    </xf>
    <xf numFmtId="0" fontId="9" fillId="4" borderId="39" xfId="0" applyFont="1" applyFill="1" applyBorder="1" applyAlignment="1" applyProtection="1">
      <alignment vertical="center"/>
      <protection locked="0"/>
    </xf>
    <xf numFmtId="0" fontId="0" fillId="3" borderId="27" xfId="0" applyFill="1" applyBorder="1" applyAlignment="1">
      <alignment horizontal="center" vertical="center"/>
    </xf>
    <xf numFmtId="0" fontId="9" fillId="4" borderId="28" xfId="0" applyFont="1" applyFill="1" applyBorder="1" applyAlignment="1" applyProtection="1">
      <alignment vertical="center"/>
      <protection locked="0"/>
    </xf>
    <xf numFmtId="0" fontId="0" fillId="3" borderId="38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/>
    </xf>
    <xf numFmtId="0" fontId="0" fillId="3" borderId="50" xfId="0" applyFill="1" applyBorder="1" applyAlignment="1">
      <alignment horizontal="center" vertical="center"/>
    </xf>
    <xf numFmtId="0" fontId="9" fillId="4" borderId="53" xfId="0" applyFont="1" applyFill="1" applyBorder="1" applyAlignment="1" applyProtection="1">
      <alignment vertical="center"/>
      <protection locked="0"/>
    </xf>
    <xf numFmtId="0" fontId="0" fillId="3" borderId="51" xfId="0" applyFill="1" applyBorder="1" applyAlignment="1">
      <alignment horizontal="center"/>
    </xf>
    <xf numFmtId="0" fontId="9" fillId="3" borderId="60" xfId="0" applyFont="1" applyFill="1" applyBorder="1" applyAlignment="1" applyProtection="1">
      <alignment vertical="center"/>
      <protection locked="0"/>
    </xf>
    <xf numFmtId="3" fontId="0" fillId="0" borderId="0" xfId="0" applyNumberFormat="1" applyAlignment="1">
      <alignment horizontal="center"/>
    </xf>
    <xf numFmtId="3" fontId="0" fillId="0" borderId="59" xfId="0" applyNumberFormat="1" applyBorder="1" applyAlignment="1">
      <alignment horizontal="center"/>
    </xf>
    <xf numFmtId="3" fontId="0" fillId="0" borderId="0" xfId="0" applyNumberFormat="1"/>
    <xf numFmtId="0" fontId="9" fillId="3" borderId="61" xfId="0" applyFont="1" applyFill="1" applyBorder="1" applyAlignment="1" applyProtection="1">
      <alignment vertical="center"/>
      <protection locked="0"/>
    </xf>
    <xf numFmtId="0" fontId="9" fillId="3" borderId="62" xfId="0" applyFont="1" applyFill="1" applyBorder="1" applyAlignment="1" applyProtection="1">
      <alignment vertical="center"/>
      <protection locked="0"/>
    </xf>
    <xf numFmtId="4" fontId="0" fillId="0" borderId="0" xfId="0" applyNumberFormat="1"/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Excel Built-in Neutral" xfId="1" xr:uid="{00000000-0005-0000-0000-000006000000}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729FC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81D41A"/>
      <rgbColor rgb="FFFFBF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1"/>
  <sheetViews>
    <sheetView tabSelected="1" zoomScale="80" zoomScaleNormal="80" workbookViewId="0">
      <pane xSplit="2" ySplit="8" topLeftCell="C9" activePane="bottomRight" state="frozen"/>
      <selection pane="topRight" activeCell="D1" sqref="D1"/>
      <selection pane="bottomLeft" activeCell="A9" sqref="A9"/>
      <selection pane="bottomRight" activeCell="Y29" sqref="Y29"/>
    </sheetView>
  </sheetViews>
  <sheetFormatPr defaultColWidth="8.5546875" defaultRowHeight="14.4" x14ac:dyDescent="0.3"/>
  <cols>
    <col min="1" max="1" width="6.88671875" customWidth="1"/>
    <col min="2" max="2" width="33.44140625" customWidth="1"/>
    <col min="3" max="3" width="16.5546875" customWidth="1"/>
    <col min="5" max="5" width="13.33203125" customWidth="1"/>
    <col min="6" max="6" width="12.88671875" customWidth="1"/>
    <col min="7" max="8" width="10.33203125" customWidth="1"/>
    <col min="9" max="9" width="10.5546875" customWidth="1"/>
    <col min="10" max="10" width="11.109375" customWidth="1"/>
    <col min="11" max="11" width="2.6640625" customWidth="1"/>
    <col min="12" max="13" width="11.109375" customWidth="1"/>
    <col min="14" max="14" width="11.44140625" customWidth="1"/>
    <col min="15" max="15" width="2.5546875" customWidth="1"/>
    <col min="16" max="17" width="9.33203125" customWidth="1"/>
    <col min="18" max="19" width="11" customWidth="1"/>
    <col min="20" max="20" width="9.33203125" customWidth="1"/>
    <col min="22" max="22" width="7" customWidth="1"/>
    <col min="23" max="23" width="5" customWidth="1"/>
    <col min="24" max="24" width="11.33203125" customWidth="1"/>
    <col min="25" max="25" width="11.109375" customWidth="1"/>
    <col min="27" max="27" width="11.33203125" customWidth="1"/>
  </cols>
  <sheetData>
    <row r="1" spans="1:30" ht="23.4" x14ac:dyDescent="0.45">
      <c r="A1" s="1" t="s">
        <v>0</v>
      </c>
      <c r="B1" s="2"/>
      <c r="C1" s="2"/>
    </row>
    <row r="2" spans="1:30" x14ac:dyDescent="0.3">
      <c r="A2" s="3"/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  <c r="U2" s="3"/>
      <c r="V2" s="5"/>
      <c r="W2" s="5"/>
      <c r="X2" s="5"/>
    </row>
    <row r="3" spans="1:30" ht="15.6" x14ac:dyDescent="0.3">
      <c r="A3" s="3"/>
      <c r="B3" s="3"/>
      <c r="C3" s="3"/>
      <c r="D3" s="206" t="s">
        <v>1</v>
      </c>
      <c r="E3" s="206"/>
      <c r="F3" s="206"/>
      <c r="G3" s="206"/>
      <c r="H3" s="206"/>
      <c r="I3" s="206"/>
      <c r="J3" s="206"/>
      <c r="K3" s="6"/>
      <c r="L3" s="207"/>
      <c r="M3" s="207"/>
      <c r="N3" s="207"/>
      <c r="O3" s="6"/>
      <c r="P3" s="207" t="s">
        <v>2</v>
      </c>
      <c r="Q3" s="207"/>
      <c r="R3" s="207"/>
      <c r="S3" s="207"/>
      <c r="T3" s="207"/>
      <c r="U3" s="207"/>
      <c r="V3" s="7"/>
      <c r="W3" s="5"/>
      <c r="X3" s="5"/>
    </row>
    <row r="4" spans="1:30" ht="15.6" x14ac:dyDescent="0.3">
      <c r="A4" s="3"/>
      <c r="B4" s="3"/>
      <c r="C4" s="3"/>
      <c r="D4" s="208" t="s">
        <v>3</v>
      </c>
      <c r="E4" s="208"/>
      <c r="F4" s="208"/>
      <c r="G4" s="209" t="s">
        <v>4</v>
      </c>
      <c r="H4" s="209"/>
      <c r="I4" s="209"/>
      <c r="J4" s="209"/>
      <c r="K4" s="8"/>
      <c r="L4" s="9"/>
      <c r="M4" s="9"/>
      <c r="N4" s="9"/>
      <c r="O4" s="8"/>
      <c r="P4" s="10"/>
      <c r="Q4" s="9"/>
      <c r="R4" s="11"/>
      <c r="S4" s="12"/>
      <c r="T4" s="12"/>
      <c r="U4" s="13"/>
      <c r="V4" s="14"/>
      <c r="W4" s="5"/>
      <c r="X4" s="5"/>
    </row>
    <row r="5" spans="1:30" ht="15.6" x14ac:dyDescent="0.3">
      <c r="A5" s="3"/>
      <c r="B5" s="3"/>
      <c r="C5" s="3"/>
      <c r="D5" s="15" t="s">
        <v>5</v>
      </c>
      <c r="E5" s="9" t="s">
        <v>5</v>
      </c>
      <c r="F5" s="16" t="s">
        <v>5</v>
      </c>
      <c r="G5" s="17" t="s">
        <v>6</v>
      </c>
      <c r="H5" s="9" t="s">
        <v>5</v>
      </c>
      <c r="I5" s="9" t="s">
        <v>5</v>
      </c>
      <c r="J5" s="16" t="s">
        <v>5</v>
      </c>
      <c r="K5" s="18"/>
      <c r="L5" s="19" t="s">
        <v>7</v>
      </c>
      <c r="M5" s="19" t="s">
        <v>7</v>
      </c>
      <c r="N5" s="19" t="s">
        <v>8</v>
      </c>
      <c r="O5" s="18"/>
      <c r="P5" s="20"/>
      <c r="Q5" s="19"/>
      <c r="R5" s="21"/>
      <c r="S5" s="22"/>
      <c r="T5" s="22"/>
      <c r="U5" s="23"/>
      <c r="V5" s="14"/>
      <c r="W5" s="5"/>
      <c r="X5" s="5"/>
    </row>
    <row r="6" spans="1:30" ht="17.399999999999999" x14ac:dyDescent="0.3">
      <c r="A6" s="3"/>
      <c r="B6" s="3"/>
      <c r="C6" s="3"/>
      <c r="D6" s="24" t="s">
        <v>9</v>
      </c>
      <c r="E6" s="19" t="s">
        <v>10</v>
      </c>
      <c r="F6" s="25" t="s">
        <v>11</v>
      </c>
      <c r="G6" s="26" t="s">
        <v>12</v>
      </c>
      <c r="H6" s="19" t="s">
        <v>13</v>
      </c>
      <c r="I6" s="19" t="s">
        <v>13</v>
      </c>
      <c r="J6" s="19" t="s">
        <v>13</v>
      </c>
      <c r="K6" s="18"/>
      <c r="L6" s="19" t="s">
        <v>14</v>
      </c>
      <c r="M6" s="19" t="s">
        <v>15</v>
      </c>
      <c r="N6" s="19" t="s">
        <v>16</v>
      </c>
      <c r="O6" s="18"/>
      <c r="P6" s="20" t="s">
        <v>17</v>
      </c>
      <c r="Q6" s="19" t="s">
        <v>18</v>
      </c>
      <c r="R6" s="19" t="s">
        <v>7</v>
      </c>
      <c r="S6" s="27" t="s">
        <v>19</v>
      </c>
      <c r="T6" s="27" t="s">
        <v>20</v>
      </c>
      <c r="U6" s="18" t="s">
        <v>21</v>
      </c>
      <c r="V6" s="28" t="s">
        <v>22</v>
      </c>
      <c r="W6" s="5"/>
      <c r="X6" s="29" t="s">
        <v>5</v>
      </c>
    </row>
    <row r="7" spans="1:30" ht="15.6" x14ac:dyDescent="0.3">
      <c r="A7" s="3"/>
      <c r="B7" s="3"/>
      <c r="C7" s="3"/>
      <c r="D7" s="24"/>
      <c r="E7" s="19" t="s">
        <v>9</v>
      </c>
      <c r="F7" s="25" t="s">
        <v>9</v>
      </c>
      <c r="G7" s="30" t="s">
        <v>23</v>
      </c>
      <c r="H7" s="19" t="s">
        <v>24</v>
      </c>
      <c r="I7" s="19" t="s">
        <v>25</v>
      </c>
      <c r="J7" s="25" t="s">
        <v>26</v>
      </c>
      <c r="K7" s="18"/>
      <c r="L7" s="19" t="s">
        <v>27</v>
      </c>
      <c r="M7" s="19" t="s">
        <v>28</v>
      </c>
      <c r="N7" s="19" t="s">
        <v>20</v>
      </c>
      <c r="O7" s="18"/>
      <c r="P7" s="20" t="s">
        <v>29</v>
      </c>
      <c r="Q7" s="19"/>
      <c r="R7" s="19" t="s">
        <v>14</v>
      </c>
      <c r="S7" s="27" t="s">
        <v>30</v>
      </c>
      <c r="T7" s="27" t="s">
        <v>31</v>
      </c>
      <c r="U7" s="23"/>
      <c r="V7" s="14"/>
      <c r="W7" s="31"/>
      <c r="X7" s="32" t="s">
        <v>32</v>
      </c>
      <c r="Y7" s="33"/>
      <c r="Z7" s="33"/>
      <c r="AA7" s="33"/>
    </row>
    <row r="8" spans="1:30" x14ac:dyDescent="0.3">
      <c r="A8" s="34"/>
      <c r="B8" s="35" t="s">
        <v>33</v>
      </c>
      <c r="C8" s="36" t="s">
        <v>34</v>
      </c>
      <c r="D8" s="37" t="s">
        <v>35</v>
      </c>
      <c r="E8" s="38" t="s">
        <v>36</v>
      </c>
      <c r="F8" s="39" t="s">
        <v>37</v>
      </c>
      <c r="G8" s="40"/>
      <c r="H8" s="38"/>
      <c r="I8" s="38"/>
      <c r="J8" s="39"/>
      <c r="K8" s="41"/>
      <c r="L8" s="38"/>
      <c r="M8" s="38"/>
      <c r="N8" s="38" t="s">
        <v>31</v>
      </c>
      <c r="O8" s="41"/>
      <c r="P8" s="42"/>
      <c r="Q8" s="43"/>
      <c r="R8" s="42"/>
      <c r="S8" s="42"/>
      <c r="T8" s="44"/>
      <c r="U8" s="45"/>
      <c r="V8" s="46"/>
      <c r="W8" s="32"/>
      <c r="X8" s="33"/>
      <c r="Y8" s="33"/>
      <c r="Z8" s="33"/>
      <c r="AA8" s="47"/>
    </row>
    <row r="9" spans="1:30" s="3" customFormat="1" ht="18" customHeight="1" x14ac:dyDescent="0.3">
      <c r="A9" s="48">
        <v>1</v>
      </c>
      <c r="B9" s="49" t="s">
        <v>38</v>
      </c>
      <c r="C9" s="50" t="s">
        <v>39</v>
      </c>
      <c r="D9" s="51">
        <v>9</v>
      </c>
      <c r="E9" s="52">
        <v>4</v>
      </c>
      <c r="F9" s="53">
        <v>13</v>
      </c>
      <c r="G9" s="54">
        <v>1</v>
      </c>
      <c r="H9" s="52">
        <v>3</v>
      </c>
      <c r="I9" s="52">
        <v>1</v>
      </c>
      <c r="J9" s="55">
        <v>0</v>
      </c>
      <c r="K9" s="56"/>
      <c r="L9" s="57" t="s">
        <v>40</v>
      </c>
      <c r="M9" s="57" t="s">
        <v>40</v>
      </c>
      <c r="N9" s="58">
        <v>2527</v>
      </c>
      <c r="O9" s="59"/>
      <c r="P9" s="60">
        <f t="shared" ref="P9:P29" si="0">+MIN(30,+MIN(10,D9)+MIN(10,E9)+MIN(10,F9))</f>
        <v>23</v>
      </c>
      <c r="Q9" s="61">
        <f t="shared" ref="Q9:Q30" si="1">+MIN(25,(5*(3-G9)+(H9*4+2*I9+J9)))</f>
        <v>24</v>
      </c>
      <c r="R9" s="62">
        <f t="shared" ref="R9:R30" si="2">+(IF(EXACT(L9,"ANO"),7,0)+IF(EXACT(M9,"ANO"),8,0))</f>
        <v>15</v>
      </c>
      <c r="S9" s="63">
        <v>10</v>
      </c>
      <c r="T9" s="64">
        <f t="shared" ref="T9:T30" si="3">+ROUND(IF(N9&lt;500,0,IF(N9&lt;2000,(N9-500)/50,30)),2)</f>
        <v>30</v>
      </c>
      <c r="U9" s="65">
        <f t="shared" ref="U9:U30" si="4">+SUM(P9:T9)</f>
        <v>102</v>
      </c>
      <c r="V9" s="66"/>
      <c r="W9" s="67"/>
      <c r="X9" s="68">
        <f t="shared" ref="X9:X30" si="5">(D9+E9+F9)/5</f>
        <v>5.2</v>
      </c>
      <c r="Y9" s="69"/>
      <c r="Z9" s="70"/>
      <c r="AA9" s="71"/>
    </row>
    <row r="10" spans="1:30" ht="18" customHeight="1" x14ac:dyDescent="0.3">
      <c r="A10" s="72">
        <v>2</v>
      </c>
      <c r="B10" s="73" t="s">
        <v>41</v>
      </c>
      <c r="C10" s="74" t="s">
        <v>42</v>
      </c>
      <c r="D10" s="75">
        <v>25</v>
      </c>
      <c r="E10" s="76">
        <v>8</v>
      </c>
      <c r="F10" s="77">
        <v>11</v>
      </c>
      <c r="G10" s="78">
        <v>1</v>
      </c>
      <c r="H10" s="76">
        <v>1</v>
      </c>
      <c r="I10" s="76">
        <v>2</v>
      </c>
      <c r="J10" s="77">
        <v>3</v>
      </c>
      <c r="K10" s="79"/>
      <c r="L10" s="80" t="s">
        <v>40</v>
      </c>
      <c r="M10" s="80" t="s">
        <v>40</v>
      </c>
      <c r="N10" s="81">
        <v>1726</v>
      </c>
      <c r="O10" s="82"/>
      <c r="P10" s="83">
        <f t="shared" si="0"/>
        <v>28</v>
      </c>
      <c r="Q10" s="84">
        <f t="shared" si="1"/>
        <v>21</v>
      </c>
      <c r="R10" s="85">
        <f t="shared" si="2"/>
        <v>15</v>
      </c>
      <c r="S10" s="86">
        <v>0</v>
      </c>
      <c r="T10" s="64">
        <f t="shared" si="3"/>
        <v>24.52</v>
      </c>
      <c r="U10" s="87">
        <f t="shared" si="4"/>
        <v>88.52</v>
      </c>
      <c r="V10" s="88"/>
      <c r="W10" s="67"/>
      <c r="X10" s="68">
        <f t="shared" si="5"/>
        <v>8.8000000000000007</v>
      </c>
      <c r="Y10" s="69"/>
      <c r="Z10" s="70"/>
      <c r="AA10" s="89"/>
    </row>
    <row r="11" spans="1:30" ht="18" customHeight="1" x14ac:dyDescent="0.3">
      <c r="A11" s="90">
        <v>3</v>
      </c>
      <c r="B11" s="91" t="s">
        <v>43</v>
      </c>
      <c r="C11" s="92" t="s">
        <v>44</v>
      </c>
      <c r="D11" s="93">
        <v>15</v>
      </c>
      <c r="E11" s="94">
        <v>14</v>
      </c>
      <c r="F11" s="95">
        <v>23</v>
      </c>
      <c r="G11" s="96">
        <v>1</v>
      </c>
      <c r="H11" s="94">
        <v>2</v>
      </c>
      <c r="I11" s="94">
        <v>1</v>
      </c>
      <c r="J11" s="95">
        <v>6</v>
      </c>
      <c r="K11" s="97"/>
      <c r="L11" s="80" t="s">
        <v>40</v>
      </c>
      <c r="M11" s="80" t="s">
        <v>40</v>
      </c>
      <c r="N11" s="81">
        <v>3771</v>
      </c>
      <c r="O11" s="98"/>
      <c r="P11" s="83">
        <f t="shared" si="0"/>
        <v>30</v>
      </c>
      <c r="Q11" s="84">
        <f t="shared" si="1"/>
        <v>25</v>
      </c>
      <c r="R11" s="85">
        <f t="shared" si="2"/>
        <v>15</v>
      </c>
      <c r="S11" s="86">
        <v>0</v>
      </c>
      <c r="T11" s="64">
        <f t="shared" si="3"/>
        <v>30</v>
      </c>
      <c r="U11" s="87">
        <f t="shared" si="4"/>
        <v>100</v>
      </c>
      <c r="V11" s="88"/>
      <c r="W11" s="89"/>
      <c r="X11" s="68">
        <f t="shared" si="5"/>
        <v>10.4</v>
      </c>
      <c r="Y11" s="69"/>
      <c r="Z11" s="70"/>
      <c r="AA11" s="89"/>
      <c r="AB11" s="99"/>
      <c r="AC11" s="99"/>
      <c r="AD11" s="99"/>
    </row>
    <row r="12" spans="1:30" ht="18" customHeight="1" x14ac:dyDescent="0.3">
      <c r="A12" s="72">
        <v>4</v>
      </c>
      <c r="B12" s="73" t="s">
        <v>45</v>
      </c>
      <c r="C12" s="74" t="s">
        <v>46</v>
      </c>
      <c r="D12" s="100">
        <v>5</v>
      </c>
      <c r="E12" s="101">
        <v>2</v>
      </c>
      <c r="F12" s="77">
        <v>10</v>
      </c>
      <c r="G12" s="78">
        <v>1</v>
      </c>
      <c r="H12" s="76">
        <v>1</v>
      </c>
      <c r="I12" s="101">
        <v>1</v>
      </c>
      <c r="J12" s="102">
        <v>0</v>
      </c>
      <c r="K12" s="103"/>
      <c r="L12" s="104" t="s">
        <v>47</v>
      </c>
      <c r="M12" s="80" t="s">
        <v>40</v>
      </c>
      <c r="N12" s="81">
        <v>2740</v>
      </c>
      <c r="O12" s="105"/>
      <c r="P12" s="83">
        <f t="shared" si="0"/>
        <v>17</v>
      </c>
      <c r="Q12" s="84">
        <f t="shared" si="1"/>
        <v>16</v>
      </c>
      <c r="R12" s="85">
        <f t="shared" si="2"/>
        <v>8</v>
      </c>
      <c r="S12" s="86">
        <v>0</v>
      </c>
      <c r="T12" s="64">
        <f t="shared" si="3"/>
        <v>30</v>
      </c>
      <c r="U12" s="106">
        <f t="shared" si="4"/>
        <v>71</v>
      </c>
      <c r="V12" s="88"/>
      <c r="W12" s="31"/>
      <c r="X12" s="107">
        <f t="shared" si="5"/>
        <v>3.4</v>
      </c>
      <c r="Y12" s="69"/>
      <c r="Z12" s="70"/>
      <c r="AA12" s="71"/>
      <c r="AB12" s="99"/>
      <c r="AC12" s="99"/>
      <c r="AD12" s="99"/>
    </row>
    <row r="13" spans="1:30" ht="18" customHeight="1" x14ac:dyDescent="0.3">
      <c r="A13" s="72">
        <v>5</v>
      </c>
      <c r="B13" s="73" t="s">
        <v>48</v>
      </c>
      <c r="C13" s="74" t="s">
        <v>49</v>
      </c>
      <c r="D13" s="75">
        <v>11</v>
      </c>
      <c r="E13" s="76">
        <v>10</v>
      </c>
      <c r="F13" s="77">
        <v>10</v>
      </c>
      <c r="G13" s="78">
        <v>1</v>
      </c>
      <c r="H13" s="76">
        <v>2</v>
      </c>
      <c r="I13" s="76">
        <v>1</v>
      </c>
      <c r="J13" s="77">
        <v>2</v>
      </c>
      <c r="K13" s="79"/>
      <c r="L13" s="80" t="s">
        <v>40</v>
      </c>
      <c r="M13" s="80" t="s">
        <v>40</v>
      </c>
      <c r="N13" s="81">
        <v>952</v>
      </c>
      <c r="O13" s="98"/>
      <c r="P13" s="83">
        <f t="shared" si="0"/>
        <v>30</v>
      </c>
      <c r="Q13" s="84">
        <f t="shared" si="1"/>
        <v>22</v>
      </c>
      <c r="R13" s="85">
        <f t="shared" si="2"/>
        <v>15</v>
      </c>
      <c r="S13" s="86">
        <v>0</v>
      </c>
      <c r="T13" s="64">
        <f t="shared" si="3"/>
        <v>9.0399999999999991</v>
      </c>
      <c r="U13" s="106">
        <f t="shared" si="4"/>
        <v>76.039999999999992</v>
      </c>
      <c r="V13" s="88"/>
      <c r="W13" s="67"/>
      <c r="X13" s="68">
        <f t="shared" si="5"/>
        <v>6.2</v>
      </c>
      <c r="Y13" s="69"/>
      <c r="Z13" s="70"/>
      <c r="AA13" s="89"/>
      <c r="AB13" s="99"/>
      <c r="AC13" s="99"/>
      <c r="AD13" s="99"/>
    </row>
    <row r="14" spans="1:30" ht="18" customHeight="1" x14ac:dyDescent="0.3">
      <c r="A14" s="90">
        <v>6</v>
      </c>
      <c r="B14" s="73" t="s">
        <v>50</v>
      </c>
      <c r="C14" s="74" t="s">
        <v>51</v>
      </c>
      <c r="D14" s="75">
        <v>10</v>
      </c>
      <c r="E14" s="76">
        <v>10</v>
      </c>
      <c r="F14" s="77">
        <v>16</v>
      </c>
      <c r="G14" s="78">
        <v>1</v>
      </c>
      <c r="H14" s="76">
        <v>0</v>
      </c>
      <c r="I14" s="76">
        <v>4</v>
      </c>
      <c r="J14" s="77">
        <v>2</v>
      </c>
      <c r="K14" s="79"/>
      <c r="L14" s="80" t="s">
        <v>40</v>
      </c>
      <c r="M14" s="80" t="s">
        <v>40</v>
      </c>
      <c r="N14" s="81">
        <v>1104</v>
      </c>
      <c r="O14" s="82"/>
      <c r="P14" s="83">
        <f t="shared" si="0"/>
        <v>30</v>
      </c>
      <c r="Q14" s="84">
        <f t="shared" si="1"/>
        <v>20</v>
      </c>
      <c r="R14" s="85">
        <f t="shared" si="2"/>
        <v>15</v>
      </c>
      <c r="S14" s="86">
        <v>0</v>
      </c>
      <c r="T14" s="64">
        <f t="shared" si="3"/>
        <v>12.08</v>
      </c>
      <c r="U14" s="106">
        <f t="shared" si="4"/>
        <v>77.08</v>
      </c>
      <c r="V14" s="88"/>
      <c r="W14" s="31"/>
      <c r="X14" s="68">
        <f t="shared" si="5"/>
        <v>7.2</v>
      </c>
      <c r="Y14" s="69"/>
      <c r="Z14" s="70"/>
      <c r="AA14" s="71"/>
      <c r="AB14" s="99"/>
      <c r="AC14" s="99"/>
      <c r="AD14" s="99"/>
    </row>
    <row r="15" spans="1:30" ht="18" customHeight="1" x14ac:dyDescent="0.3">
      <c r="A15" s="72">
        <v>7</v>
      </c>
      <c r="B15" s="73" t="s">
        <v>52</v>
      </c>
      <c r="C15" s="74" t="s">
        <v>53</v>
      </c>
      <c r="D15" s="75">
        <v>12</v>
      </c>
      <c r="E15" s="101">
        <v>6</v>
      </c>
      <c r="F15" s="77">
        <v>15</v>
      </c>
      <c r="G15" s="78">
        <v>1</v>
      </c>
      <c r="H15" s="76">
        <v>2</v>
      </c>
      <c r="I15" s="76">
        <v>2</v>
      </c>
      <c r="J15" s="77">
        <v>2</v>
      </c>
      <c r="K15" s="79"/>
      <c r="L15" s="80" t="s">
        <v>40</v>
      </c>
      <c r="M15" s="80" t="s">
        <v>40</v>
      </c>
      <c r="N15" s="81">
        <v>577</v>
      </c>
      <c r="O15" s="82"/>
      <c r="P15" s="83">
        <f t="shared" si="0"/>
        <v>26</v>
      </c>
      <c r="Q15" s="84">
        <f t="shared" si="1"/>
        <v>24</v>
      </c>
      <c r="R15" s="85">
        <f t="shared" si="2"/>
        <v>15</v>
      </c>
      <c r="S15" s="108">
        <v>10</v>
      </c>
      <c r="T15" s="64">
        <f t="shared" si="3"/>
        <v>1.54</v>
      </c>
      <c r="U15" s="106">
        <f t="shared" si="4"/>
        <v>76.540000000000006</v>
      </c>
      <c r="V15" s="88"/>
      <c r="W15" s="67"/>
      <c r="X15" s="68">
        <f t="shared" si="5"/>
        <v>6.6</v>
      </c>
      <c r="Y15" s="69"/>
      <c r="Z15" s="70"/>
      <c r="AA15" s="71"/>
      <c r="AB15" s="99"/>
      <c r="AC15" s="99"/>
      <c r="AD15" s="99"/>
    </row>
    <row r="16" spans="1:30" ht="18" customHeight="1" x14ac:dyDescent="0.3">
      <c r="A16" s="90">
        <v>8</v>
      </c>
      <c r="B16" s="73" t="s">
        <v>54</v>
      </c>
      <c r="C16" s="74" t="s">
        <v>46</v>
      </c>
      <c r="D16" s="75">
        <v>13</v>
      </c>
      <c r="E16" s="76">
        <v>16</v>
      </c>
      <c r="F16" s="77">
        <v>15</v>
      </c>
      <c r="G16" s="78">
        <v>1</v>
      </c>
      <c r="H16" s="76">
        <v>1</v>
      </c>
      <c r="I16" s="76">
        <v>4</v>
      </c>
      <c r="J16" s="77">
        <v>3</v>
      </c>
      <c r="K16" s="79"/>
      <c r="L16" s="80" t="s">
        <v>40</v>
      </c>
      <c r="M16" s="80" t="s">
        <v>40</v>
      </c>
      <c r="N16" s="109">
        <v>872</v>
      </c>
      <c r="O16" s="82"/>
      <c r="P16" s="83">
        <f t="shared" si="0"/>
        <v>30</v>
      </c>
      <c r="Q16" s="84">
        <f t="shared" si="1"/>
        <v>25</v>
      </c>
      <c r="R16" s="85">
        <f t="shared" si="2"/>
        <v>15</v>
      </c>
      <c r="S16" s="86">
        <v>0</v>
      </c>
      <c r="T16" s="64">
        <f t="shared" si="3"/>
        <v>7.44</v>
      </c>
      <c r="U16" s="106">
        <f t="shared" si="4"/>
        <v>77.44</v>
      </c>
      <c r="V16" s="88"/>
      <c r="W16" s="31"/>
      <c r="X16" s="68">
        <f t="shared" si="5"/>
        <v>8.8000000000000007</v>
      </c>
      <c r="Y16" s="69"/>
      <c r="Z16" s="70"/>
      <c r="AA16" s="71"/>
      <c r="AB16" s="99"/>
      <c r="AC16" s="99"/>
      <c r="AD16" s="99"/>
    </row>
    <row r="17" spans="1:31" ht="18" customHeight="1" x14ac:dyDescent="0.3">
      <c r="A17" s="110">
        <v>9</v>
      </c>
      <c r="B17" s="73" t="s">
        <v>55</v>
      </c>
      <c r="C17" s="74" t="s">
        <v>49</v>
      </c>
      <c r="D17" s="75">
        <v>16</v>
      </c>
      <c r="E17" s="101">
        <v>4</v>
      </c>
      <c r="F17" s="102">
        <v>7</v>
      </c>
      <c r="G17" s="78">
        <v>2</v>
      </c>
      <c r="H17" s="76">
        <v>0</v>
      </c>
      <c r="I17" s="76">
        <v>2</v>
      </c>
      <c r="J17" s="77">
        <v>2</v>
      </c>
      <c r="K17" s="79"/>
      <c r="L17" s="80" t="s">
        <v>40</v>
      </c>
      <c r="M17" s="104" t="s">
        <v>47</v>
      </c>
      <c r="N17" s="111">
        <v>784</v>
      </c>
      <c r="O17" s="82"/>
      <c r="P17" s="83">
        <f t="shared" si="0"/>
        <v>21</v>
      </c>
      <c r="Q17" s="84">
        <f t="shared" si="1"/>
        <v>11</v>
      </c>
      <c r="R17" s="85">
        <f t="shared" si="2"/>
        <v>7</v>
      </c>
      <c r="S17" s="86">
        <v>0</v>
      </c>
      <c r="T17" s="64">
        <f t="shared" si="3"/>
        <v>5.68</v>
      </c>
      <c r="U17" s="112">
        <f t="shared" si="4"/>
        <v>44.68</v>
      </c>
      <c r="V17" s="88"/>
      <c r="W17" s="33"/>
      <c r="X17" s="68">
        <f t="shared" si="5"/>
        <v>5.4</v>
      </c>
      <c r="Y17" s="69"/>
      <c r="Z17" s="70"/>
      <c r="AA17" s="71"/>
      <c r="AB17" s="99"/>
      <c r="AC17" s="99"/>
      <c r="AD17" s="99"/>
    </row>
    <row r="18" spans="1:31" ht="18" customHeight="1" x14ac:dyDescent="0.3">
      <c r="A18" s="72">
        <v>10</v>
      </c>
      <c r="B18" s="73" t="s">
        <v>56</v>
      </c>
      <c r="C18" s="74" t="s">
        <v>51</v>
      </c>
      <c r="D18" s="75">
        <v>19</v>
      </c>
      <c r="E18" s="76">
        <v>12</v>
      </c>
      <c r="F18" s="77">
        <v>25</v>
      </c>
      <c r="G18" s="78">
        <v>1</v>
      </c>
      <c r="H18" s="76">
        <v>2</v>
      </c>
      <c r="I18" s="76">
        <v>4</v>
      </c>
      <c r="J18" s="77">
        <v>4</v>
      </c>
      <c r="K18" s="79"/>
      <c r="L18" s="80" t="s">
        <v>40</v>
      </c>
      <c r="M18" s="80" t="s">
        <v>40</v>
      </c>
      <c r="N18" s="113">
        <v>1609</v>
      </c>
      <c r="O18" s="82"/>
      <c r="P18" s="83">
        <f t="shared" si="0"/>
        <v>30</v>
      </c>
      <c r="Q18" s="84">
        <f t="shared" si="1"/>
        <v>25</v>
      </c>
      <c r="R18" s="85">
        <f t="shared" si="2"/>
        <v>15</v>
      </c>
      <c r="S18" s="86">
        <v>0</v>
      </c>
      <c r="T18" s="64">
        <f t="shared" si="3"/>
        <v>22.18</v>
      </c>
      <c r="U18" s="87">
        <f t="shared" si="4"/>
        <v>92.18</v>
      </c>
      <c r="V18" s="88"/>
      <c r="W18" s="31"/>
      <c r="X18" s="68">
        <f t="shared" si="5"/>
        <v>11.2</v>
      </c>
      <c r="Y18" s="69"/>
      <c r="Z18" s="70"/>
      <c r="AA18" s="71"/>
      <c r="AB18" s="99"/>
      <c r="AC18" s="99"/>
      <c r="AD18" s="99"/>
    </row>
    <row r="19" spans="1:31" ht="18" customHeight="1" x14ac:dyDescent="0.3">
      <c r="A19" s="90">
        <v>11</v>
      </c>
      <c r="B19" s="73" t="s">
        <v>57</v>
      </c>
      <c r="C19" s="74" t="s">
        <v>46</v>
      </c>
      <c r="D19" s="75">
        <v>10</v>
      </c>
      <c r="E19" s="76">
        <v>9</v>
      </c>
      <c r="F19" s="77">
        <v>12</v>
      </c>
      <c r="G19" s="78">
        <v>1</v>
      </c>
      <c r="H19" s="76">
        <v>2</v>
      </c>
      <c r="I19" s="76">
        <v>3</v>
      </c>
      <c r="J19" s="77">
        <v>0</v>
      </c>
      <c r="K19" s="79"/>
      <c r="L19" s="80" t="s">
        <v>40</v>
      </c>
      <c r="M19" s="104" t="s">
        <v>47</v>
      </c>
      <c r="N19" s="111">
        <v>2279</v>
      </c>
      <c r="O19" s="82"/>
      <c r="P19" s="83">
        <f t="shared" si="0"/>
        <v>29</v>
      </c>
      <c r="Q19" s="84">
        <f t="shared" si="1"/>
        <v>24</v>
      </c>
      <c r="R19" s="85">
        <f t="shared" si="2"/>
        <v>7</v>
      </c>
      <c r="S19" s="86">
        <v>0</v>
      </c>
      <c r="T19" s="64">
        <f t="shared" si="3"/>
        <v>30</v>
      </c>
      <c r="U19" s="87">
        <f t="shared" si="4"/>
        <v>90</v>
      </c>
      <c r="V19" s="88"/>
      <c r="W19" s="31"/>
      <c r="X19" s="68">
        <f t="shared" si="5"/>
        <v>6.2</v>
      </c>
      <c r="Y19" s="69"/>
      <c r="Z19" s="70"/>
      <c r="AA19" s="89"/>
      <c r="AB19" s="99"/>
      <c r="AC19" s="99"/>
      <c r="AD19" s="99"/>
      <c r="AE19" s="5"/>
    </row>
    <row r="20" spans="1:31" ht="18" customHeight="1" x14ac:dyDescent="0.3">
      <c r="A20" s="72">
        <v>12</v>
      </c>
      <c r="B20" s="73" t="s">
        <v>58</v>
      </c>
      <c r="C20" s="114" t="s">
        <v>49</v>
      </c>
      <c r="D20" s="75">
        <v>9</v>
      </c>
      <c r="E20" s="76">
        <v>5</v>
      </c>
      <c r="F20" s="102">
        <v>5</v>
      </c>
      <c r="G20" s="78">
        <v>2</v>
      </c>
      <c r="H20" s="76">
        <v>0</v>
      </c>
      <c r="I20" s="76">
        <v>2</v>
      </c>
      <c r="J20" s="102">
        <v>1</v>
      </c>
      <c r="K20" s="79"/>
      <c r="L20" s="104" t="s">
        <v>47</v>
      </c>
      <c r="M20" s="80" t="s">
        <v>40</v>
      </c>
      <c r="N20" s="81">
        <v>1874</v>
      </c>
      <c r="O20" s="115"/>
      <c r="P20" s="116">
        <f t="shared" si="0"/>
        <v>19</v>
      </c>
      <c r="Q20" s="117">
        <f t="shared" si="1"/>
        <v>10</v>
      </c>
      <c r="R20" s="118">
        <f t="shared" si="2"/>
        <v>8</v>
      </c>
      <c r="S20" s="86">
        <v>0</v>
      </c>
      <c r="T20" s="64">
        <f t="shared" si="3"/>
        <v>27.48</v>
      </c>
      <c r="U20" s="106">
        <f t="shared" si="4"/>
        <v>64.48</v>
      </c>
      <c r="V20" s="88"/>
      <c r="W20" s="67"/>
      <c r="X20" s="68">
        <f t="shared" si="5"/>
        <v>3.8</v>
      </c>
      <c r="Y20" s="69"/>
      <c r="Z20" s="70"/>
      <c r="AA20" s="71"/>
      <c r="AB20" s="99"/>
      <c r="AC20" s="99"/>
      <c r="AD20" s="99"/>
    </row>
    <row r="21" spans="1:31" ht="18" customHeight="1" x14ac:dyDescent="0.3">
      <c r="A21" s="72">
        <v>13</v>
      </c>
      <c r="B21" s="73" t="s">
        <v>59</v>
      </c>
      <c r="C21" s="74" t="s">
        <v>42</v>
      </c>
      <c r="D21" s="75">
        <v>19</v>
      </c>
      <c r="E21" s="76">
        <v>5</v>
      </c>
      <c r="F21" s="77">
        <v>9</v>
      </c>
      <c r="G21" s="78">
        <v>1</v>
      </c>
      <c r="H21" s="76">
        <v>3</v>
      </c>
      <c r="I21" s="76">
        <v>2</v>
      </c>
      <c r="J21" s="77">
        <v>1</v>
      </c>
      <c r="K21" s="79"/>
      <c r="L21" s="80" t="s">
        <v>40</v>
      </c>
      <c r="M21" s="104" t="s">
        <v>47</v>
      </c>
      <c r="N21" s="113">
        <v>802</v>
      </c>
      <c r="O21" s="82"/>
      <c r="P21" s="83">
        <f t="shared" si="0"/>
        <v>24</v>
      </c>
      <c r="Q21" s="84">
        <f t="shared" si="1"/>
        <v>25</v>
      </c>
      <c r="R21" s="85">
        <f t="shared" si="2"/>
        <v>7</v>
      </c>
      <c r="S21" s="86">
        <v>0</v>
      </c>
      <c r="T21" s="64">
        <f t="shared" si="3"/>
        <v>6.04</v>
      </c>
      <c r="U21" s="106">
        <f t="shared" si="4"/>
        <v>62.04</v>
      </c>
      <c r="V21" s="88"/>
      <c r="W21" s="119"/>
      <c r="X21" s="68">
        <f t="shared" si="5"/>
        <v>6.6</v>
      </c>
      <c r="Y21" s="69"/>
      <c r="Z21" s="70"/>
      <c r="AA21" s="71"/>
      <c r="AB21" s="99"/>
      <c r="AC21" s="99"/>
      <c r="AD21" s="99"/>
    </row>
    <row r="22" spans="1:31" ht="18" customHeight="1" x14ac:dyDescent="0.3">
      <c r="A22" s="90">
        <v>14</v>
      </c>
      <c r="B22" s="73" t="s">
        <v>60</v>
      </c>
      <c r="C22" s="74" t="s">
        <v>61</v>
      </c>
      <c r="D22" s="75">
        <v>11</v>
      </c>
      <c r="E22" s="76">
        <v>5</v>
      </c>
      <c r="F22" s="77">
        <v>16</v>
      </c>
      <c r="G22" s="78">
        <v>2</v>
      </c>
      <c r="H22" s="76">
        <v>1</v>
      </c>
      <c r="I22" s="76">
        <v>4</v>
      </c>
      <c r="J22" s="77">
        <v>0</v>
      </c>
      <c r="K22" s="79"/>
      <c r="L22" s="80" t="s">
        <v>40</v>
      </c>
      <c r="M22" s="104" t="s">
        <v>47</v>
      </c>
      <c r="N22" s="113">
        <v>1125</v>
      </c>
      <c r="O22" s="82"/>
      <c r="P22" s="83">
        <f t="shared" si="0"/>
        <v>25</v>
      </c>
      <c r="Q22" s="84">
        <f t="shared" si="1"/>
        <v>17</v>
      </c>
      <c r="R22" s="85">
        <f t="shared" si="2"/>
        <v>7</v>
      </c>
      <c r="S22" s="120">
        <v>10</v>
      </c>
      <c r="T22" s="64">
        <f t="shared" si="3"/>
        <v>12.5</v>
      </c>
      <c r="U22" s="106">
        <f t="shared" si="4"/>
        <v>71.5</v>
      </c>
      <c r="V22" s="88"/>
      <c r="W22" s="33"/>
      <c r="X22" s="68">
        <f t="shared" si="5"/>
        <v>6.4</v>
      </c>
      <c r="Y22" s="69"/>
      <c r="Z22" s="70"/>
      <c r="AA22" s="71"/>
      <c r="AB22" s="99"/>
      <c r="AC22" s="99"/>
      <c r="AD22" s="99"/>
    </row>
    <row r="23" spans="1:31" ht="18" customHeight="1" x14ac:dyDescent="0.3">
      <c r="A23" s="72">
        <v>15</v>
      </c>
      <c r="B23" s="73" t="s">
        <v>62</v>
      </c>
      <c r="C23" s="74" t="s">
        <v>46</v>
      </c>
      <c r="D23" s="75">
        <v>9</v>
      </c>
      <c r="E23" s="101">
        <v>4</v>
      </c>
      <c r="F23" s="77">
        <v>12</v>
      </c>
      <c r="G23" s="78">
        <v>1</v>
      </c>
      <c r="H23" s="76">
        <v>0</v>
      </c>
      <c r="I23" s="76">
        <v>3</v>
      </c>
      <c r="J23" s="77">
        <v>1</v>
      </c>
      <c r="K23" s="79"/>
      <c r="L23" s="80" t="s">
        <v>40</v>
      </c>
      <c r="M23" s="104" t="s">
        <v>47</v>
      </c>
      <c r="N23" s="81">
        <v>452</v>
      </c>
      <c r="O23" s="82"/>
      <c r="P23" s="83">
        <f t="shared" si="0"/>
        <v>23</v>
      </c>
      <c r="Q23" s="84">
        <f t="shared" si="1"/>
        <v>17</v>
      </c>
      <c r="R23" s="85">
        <f t="shared" si="2"/>
        <v>7</v>
      </c>
      <c r="S23" s="86">
        <v>0</v>
      </c>
      <c r="T23" s="64">
        <f t="shared" si="3"/>
        <v>0</v>
      </c>
      <c r="U23" s="112">
        <f t="shared" si="4"/>
        <v>47</v>
      </c>
      <c r="V23" s="88"/>
      <c r="W23" s="33"/>
      <c r="X23" s="68">
        <f t="shared" si="5"/>
        <v>5</v>
      </c>
      <c r="Y23" s="69"/>
      <c r="Z23" s="70"/>
      <c r="AA23" s="71"/>
      <c r="AB23" s="99"/>
      <c r="AC23" s="99"/>
      <c r="AD23" s="99"/>
    </row>
    <row r="24" spans="1:31" ht="18" customHeight="1" x14ac:dyDescent="0.3">
      <c r="A24" s="90">
        <v>16</v>
      </c>
      <c r="B24" s="73" t="s">
        <v>63</v>
      </c>
      <c r="C24" s="74" t="s">
        <v>49</v>
      </c>
      <c r="D24" s="75">
        <v>11</v>
      </c>
      <c r="E24" s="76">
        <v>9</v>
      </c>
      <c r="F24" s="77">
        <v>7</v>
      </c>
      <c r="G24" s="78">
        <v>1</v>
      </c>
      <c r="H24" s="76">
        <v>0</v>
      </c>
      <c r="I24" s="76">
        <v>4</v>
      </c>
      <c r="J24" s="77">
        <v>0</v>
      </c>
      <c r="K24" s="79"/>
      <c r="L24" s="80" t="s">
        <v>40</v>
      </c>
      <c r="M24" s="104" t="s">
        <v>47</v>
      </c>
      <c r="N24" s="81">
        <v>612</v>
      </c>
      <c r="O24" s="82"/>
      <c r="P24" s="83">
        <f t="shared" si="0"/>
        <v>26</v>
      </c>
      <c r="Q24" s="84">
        <f t="shared" si="1"/>
        <v>18</v>
      </c>
      <c r="R24" s="85">
        <f t="shared" si="2"/>
        <v>7</v>
      </c>
      <c r="S24" s="86">
        <v>0</v>
      </c>
      <c r="T24" s="64">
        <f t="shared" si="3"/>
        <v>2.2400000000000002</v>
      </c>
      <c r="U24" s="121">
        <f t="shared" si="4"/>
        <v>53.24</v>
      </c>
      <c r="V24" s="88"/>
      <c r="W24" s="31"/>
      <c r="X24" s="68">
        <f t="shared" si="5"/>
        <v>5.4</v>
      </c>
      <c r="Y24" s="69"/>
      <c r="Z24" s="70"/>
      <c r="AA24" s="89"/>
      <c r="AB24" s="99"/>
      <c r="AC24" s="99"/>
      <c r="AD24" s="99"/>
    </row>
    <row r="25" spans="1:31" ht="18" customHeight="1" x14ac:dyDescent="0.3">
      <c r="A25" s="72">
        <v>17</v>
      </c>
      <c r="B25" s="122" t="s">
        <v>64</v>
      </c>
      <c r="C25" s="114" t="s">
        <v>46</v>
      </c>
      <c r="D25" s="75">
        <v>16</v>
      </c>
      <c r="E25" s="76">
        <v>5</v>
      </c>
      <c r="F25" s="76">
        <v>6</v>
      </c>
      <c r="G25" s="78">
        <v>1</v>
      </c>
      <c r="H25" s="76">
        <v>2</v>
      </c>
      <c r="I25" s="76">
        <v>2</v>
      </c>
      <c r="J25" s="76">
        <v>0</v>
      </c>
      <c r="K25" s="79"/>
      <c r="L25" s="80" t="s">
        <v>40</v>
      </c>
      <c r="M25" s="104" t="s">
        <v>47</v>
      </c>
      <c r="N25" s="113">
        <v>19</v>
      </c>
      <c r="O25" s="82"/>
      <c r="P25" s="83">
        <f t="shared" si="0"/>
        <v>21</v>
      </c>
      <c r="Q25" s="84">
        <f t="shared" si="1"/>
        <v>22</v>
      </c>
      <c r="R25" s="85">
        <f t="shared" si="2"/>
        <v>7</v>
      </c>
      <c r="S25" s="86">
        <v>0</v>
      </c>
      <c r="T25" s="64">
        <f t="shared" si="3"/>
        <v>0</v>
      </c>
      <c r="U25" s="121">
        <f t="shared" si="4"/>
        <v>50</v>
      </c>
      <c r="V25" s="88"/>
      <c r="W25" s="33"/>
      <c r="X25" s="68">
        <f t="shared" si="5"/>
        <v>5.4</v>
      </c>
      <c r="Y25" s="69"/>
      <c r="Z25" s="70"/>
      <c r="AA25" s="89"/>
      <c r="AB25" s="99"/>
      <c r="AC25" s="99"/>
      <c r="AD25" s="99"/>
    </row>
    <row r="26" spans="1:31" ht="18" customHeight="1" x14ac:dyDescent="0.3">
      <c r="A26" s="123">
        <v>18</v>
      </c>
      <c r="B26" s="122" t="s">
        <v>65</v>
      </c>
      <c r="C26" s="114" t="s">
        <v>66</v>
      </c>
      <c r="D26" s="75">
        <v>26</v>
      </c>
      <c r="E26" s="76">
        <v>5</v>
      </c>
      <c r="F26" s="77">
        <v>5</v>
      </c>
      <c r="G26" s="78">
        <v>1</v>
      </c>
      <c r="H26" s="76">
        <v>1</v>
      </c>
      <c r="I26" s="76">
        <v>4</v>
      </c>
      <c r="J26" s="77">
        <v>1</v>
      </c>
      <c r="K26" s="79"/>
      <c r="L26" s="80" t="s">
        <v>47</v>
      </c>
      <c r="M26" s="104" t="s">
        <v>47</v>
      </c>
      <c r="N26" s="81">
        <v>40</v>
      </c>
      <c r="O26" s="82"/>
      <c r="P26" s="83">
        <f t="shared" si="0"/>
        <v>20</v>
      </c>
      <c r="Q26" s="84">
        <f t="shared" si="1"/>
        <v>23</v>
      </c>
      <c r="R26" s="85">
        <f t="shared" si="2"/>
        <v>0</v>
      </c>
      <c r="S26" s="124">
        <v>10</v>
      </c>
      <c r="T26" s="64">
        <f t="shared" si="3"/>
        <v>0</v>
      </c>
      <c r="U26" s="121">
        <f t="shared" si="4"/>
        <v>53</v>
      </c>
      <c r="V26" s="88"/>
      <c r="W26" s="67"/>
      <c r="X26" s="68">
        <f t="shared" si="5"/>
        <v>7.2</v>
      </c>
      <c r="Y26" s="69"/>
      <c r="Z26" s="70"/>
      <c r="AA26" s="89"/>
      <c r="AB26" s="99"/>
      <c r="AC26" s="99"/>
      <c r="AD26" s="99"/>
    </row>
    <row r="27" spans="1:31" ht="18" customHeight="1" thickBot="1" x14ac:dyDescent="0.35">
      <c r="A27" s="125">
        <v>19</v>
      </c>
      <c r="B27" s="126" t="s">
        <v>67</v>
      </c>
      <c r="C27" s="127" t="s">
        <v>49</v>
      </c>
      <c r="D27" s="128">
        <v>17</v>
      </c>
      <c r="E27" s="129">
        <v>6</v>
      </c>
      <c r="F27" s="130">
        <v>11</v>
      </c>
      <c r="G27" s="131">
        <v>1</v>
      </c>
      <c r="H27" s="129">
        <v>2</v>
      </c>
      <c r="I27" s="129">
        <v>2</v>
      </c>
      <c r="J27" s="130">
        <v>2</v>
      </c>
      <c r="K27" s="132"/>
      <c r="L27" s="133" t="s">
        <v>40</v>
      </c>
      <c r="M27" s="203" t="s">
        <v>47</v>
      </c>
      <c r="N27" s="134">
        <v>1614</v>
      </c>
      <c r="O27" s="135"/>
      <c r="P27" s="136">
        <f t="shared" si="0"/>
        <v>26</v>
      </c>
      <c r="Q27" s="137">
        <f t="shared" si="1"/>
        <v>24</v>
      </c>
      <c r="R27" s="138">
        <f t="shared" si="2"/>
        <v>7</v>
      </c>
      <c r="S27" s="138">
        <v>0</v>
      </c>
      <c r="T27" s="139">
        <f t="shared" si="3"/>
        <v>22.28</v>
      </c>
      <c r="U27" s="140">
        <f t="shared" si="4"/>
        <v>79.28</v>
      </c>
      <c r="V27" s="141"/>
      <c r="W27" s="31"/>
      <c r="X27" s="68">
        <f t="shared" si="5"/>
        <v>6.8</v>
      </c>
      <c r="Y27" s="69"/>
      <c r="Z27" s="70"/>
      <c r="AA27" s="89"/>
      <c r="AB27" s="99"/>
      <c r="AC27" s="99"/>
      <c r="AD27" s="99"/>
    </row>
    <row r="28" spans="1:31" ht="18" customHeight="1" x14ac:dyDescent="0.3">
      <c r="A28" s="142">
        <v>20</v>
      </c>
      <c r="B28" s="143" t="s">
        <v>68</v>
      </c>
      <c r="C28" s="144" t="s">
        <v>69</v>
      </c>
      <c r="D28" s="145">
        <v>13</v>
      </c>
      <c r="E28" s="52">
        <v>9</v>
      </c>
      <c r="F28" s="55">
        <v>10</v>
      </c>
      <c r="G28" s="54">
        <v>2</v>
      </c>
      <c r="H28" s="52">
        <v>0</v>
      </c>
      <c r="I28" s="52">
        <v>1</v>
      </c>
      <c r="J28" s="55">
        <v>3</v>
      </c>
      <c r="K28" s="56"/>
      <c r="L28" s="57" t="s">
        <v>40</v>
      </c>
      <c r="M28" s="204" t="s">
        <v>47</v>
      </c>
      <c r="N28" s="58">
        <v>583</v>
      </c>
      <c r="O28" s="59"/>
      <c r="P28" s="60">
        <f t="shared" si="0"/>
        <v>29</v>
      </c>
      <c r="Q28" s="146">
        <f t="shared" si="1"/>
        <v>10</v>
      </c>
      <c r="R28" s="147">
        <f t="shared" si="2"/>
        <v>7</v>
      </c>
      <c r="S28" s="63">
        <v>10</v>
      </c>
      <c r="T28" s="148">
        <f t="shared" si="3"/>
        <v>1.66</v>
      </c>
      <c r="U28" s="149">
        <f t="shared" si="4"/>
        <v>57.66</v>
      </c>
      <c r="V28" s="66"/>
      <c r="W28" s="33"/>
      <c r="X28" s="68">
        <f t="shared" si="5"/>
        <v>6.4</v>
      </c>
      <c r="Y28" s="69"/>
      <c r="Z28" s="70"/>
      <c r="AA28" s="89"/>
      <c r="AB28" s="99"/>
      <c r="AC28" s="99"/>
      <c r="AD28" s="99"/>
    </row>
    <row r="29" spans="1:31" ht="18" customHeight="1" x14ac:dyDescent="0.3">
      <c r="A29" s="90">
        <v>21</v>
      </c>
      <c r="B29" s="122" t="s">
        <v>70</v>
      </c>
      <c r="C29" s="150" t="s">
        <v>53</v>
      </c>
      <c r="D29" s="151">
        <v>6</v>
      </c>
      <c r="E29" s="101">
        <v>3</v>
      </c>
      <c r="F29" s="77">
        <v>8</v>
      </c>
      <c r="G29" s="78">
        <v>2</v>
      </c>
      <c r="H29" s="76">
        <v>0</v>
      </c>
      <c r="I29" s="76">
        <v>1</v>
      </c>
      <c r="J29" s="102">
        <v>1</v>
      </c>
      <c r="K29" s="79"/>
      <c r="L29" s="104" t="s">
        <v>47</v>
      </c>
      <c r="M29" s="80" t="s">
        <v>40</v>
      </c>
      <c r="N29" s="113">
        <v>91</v>
      </c>
      <c r="O29" s="82"/>
      <c r="P29" s="83">
        <f t="shared" si="0"/>
        <v>17</v>
      </c>
      <c r="Q29" s="84">
        <f t="shared" si="1"/>
        <v>8</v>
      </c>
      <c r="R29" s="85">
        <f t="shared" si="2"/>
        <v>8</v>
      </c>
      <c r="S29" s="86">
        <v>0</v>
      </c>
      <c r="T29" s="64">
        <f t="shared" si="3"/>
        <v>0</v>
      </c>
      <c r="U29" s="152">
        <f t="shared" si="4"/>
        <v>33</v>
      </c>
      <c r="V29" s="88"/>
      <c r="W29" s="33"/>
      <c r="X29" s="107">
        <f t="shared" si="5"/>
        <v>3.4</v>
      </c>
      <c r="Y29" s="69"/>
      <c r="Z29" s="70"/>
      <c r="AA29" s="89"/>
      <c r="AB29" s="99"/>
      <c r="AC29" s="99"/>
      <c r="AD29" s="99"/>
    </row>
    <row r="30" spans="1:31" ht="18" customHeight="1" thickBot="1" x14ac:dyDescent="0.35">
      <c r="A30" s="153">
        <v>22</v>
      </c>
      <c r="B30" s="154" t="s">
        <v>71</v>
      </c>
      <c r="C30" s="155" t="s">
        <v>72</v>
      </c>
      <c r="D30" s="156">
        <v>1</v>
      </c>
      <c r="E30" s="157">
        <v>2</v>
      </c>
      <c r="F30" s="158">
        <v>7</v>
      </c>
      <c r="G30" s="159">
        <v>1</v>
      </c>
      <c r="H30" s="160">
        <v>1</v>
      </c>
      <c r="I30" s="160">
        <v>0</v>
      </c>
      <c r="J30" s="161">
        <v>0</v>
      </c>
      <c r="K30" s="162"/>
      <c r="L30" s="205" t="s">
        <v>47</v>
      </c>
      <c r="M30" s="163" t="s">
        <v>40</v>
      </c>
      <c r="N30" s="164">
        <v>1463</v>
      </c>
      <c r="O30" s="165"/>
      <c r="P30" s="166">
        <v>0</v>
      </c>
      <c r="Q30" s="167">
        <f t="shared" si="1"/>
        <v>14</v>
      </c>
      <c r="R30" s="168">
        <f t="shared" si="2"/>
        <v>8</v>
      </c>
      <c r="S30" s="169">
        <v>0</v>
      </c>
      <c r="T30" s="170">
        <f t="shared" si="3"/>
        <v>19.260000000000002</v>
      </c>
      <c r="U30" s="171">
        <f t="shared" si="4"/>
        <v>41.260000000000005</v>
      </c>
      <c r="V30" s="172"/>
      <c r="W30" s="33"/>
      <c r="X30" s="107">
        <f t="shared" si="5"/>
        <v>2</v>
      </c>
      <c r="Y30" s="69"/>
      <c r="Z30" s="70"/>
      <c r="AA30" s="89"/>
      <c r="AB30" s="99"/>
      <c r="AC30" s="99"/>
      <c r="AD30" s="99"/>
    </row>
    <row r="31" spans="1:31" x14ac:dyDescent="0.3">
      <c r="V31" s="5"/>
      <c r="W31" s="31"/>
      <c r="X31" s="31"/>
      <c r="Y31" s="33"/>
      <c r="Z31" s="33"/>
      <c r="AA31" s="33"/>
    </row>
    <row r="32" spans="1:31" x14ac:dyDescent="0.3">
      <c r="D32" s="173">
        <f>SUM(D9:D30)</f>
        <v>283</v>
      </c>
      <c r="E32" s="173">
        <f>SUM(E9:E30)</f>
        <v>153</v>
      </c>
      <c r="F32" s="173">
        <f>SUM(F9:F30)</f>
        <v>253</v>
      </c>
      <c r="K32" s="174"/>
      <c r="R32" s="5"/>
      <c r="S32" s="5"/>
      <c r="T32" s="5"/>
    </row>
    <row r="33" spans="1:24" x14ac:dyDescent="0.3">
      <c r="J33" s="175"/>
      <c r="N33" s="175"/>
      <c r="V33" s="5"/>
      <c r="W33" s="5"/>
      <c r="X33" s="5"/>
    </row>
    <row r="34" spans="1:24" x14ac:dyDescent="0.3">
      <c r="A34" t="s">
        <v>73</v>
      </c>
      <c r="J34" s="175"/>
      <c r="K34" s="175"/>
      <c r="L34" s="175"/>
      <c r="N34" s="175"/>
      <c r="V34" s="5"/>
      <c r="W34" s="5"/>
      <c r="X34" s="5"/>
    </row>
    <row r="35" spans="1:24" x14ac:dyDescent="0.3">
      <c r="A35" t="s">
        <v>74</v>
      </c>
      <c r="J35" s="175"/>
      <c r="K35" s="176"/>
      <c r="L35" s="176"/>
      <c r="N35" s="175"/>
      <c r="V35" s="5"/>
      <c r="W35" s="5"/>
      <c r="X35" s="5"/>
    </row>
    <row r="36" spans="1:24" x14ac:dyDescent="0.3">
      <c r="A36" t="s">
        <v>75</v>
      </c>
      <c r="J36" s="175"/>
      <c r="K36" s="175"/>
      <c r="L36" s="175"/>
      <c r="N36" s="175"/>
    </row>
    <row r="37" spans="1:24" x14ac:dyDescent="0.3">
      <c r="A37" t="s">
        <v>76</v>
      </c>
    </row>
    <row r="38" spans="1:24" x14ac:dyDescent="0.3">
      <c r="A38" t="s">
        <v>77</v>
      </c>
    </row>
    <row r="39" spans="1:24" x14ac:dyDescent="0.3">
      <c r="A39" t="s">
        <v>78</v>
      </c>
    </row>
    <row r="40" spans="1:24" x14ac:dyDescent="0.3">
      <c r="A40" s="174"/>
      <c r="B40" s="174"/>
      <c r="C40" s="177"/>
    </row>
    <row r="41" spans="1:24" x14ac:dyDescent="0.3">
      <c r="B41" s="99"/>
    </row>
  </sheetData>
  <mergeCells count="5">
    <mergeCell ref="D3:J3"/>
    <mergeCell ref="L3:N3"/>
    <mergeCell ref="P3:U3"/>
    <mergeCell ref="D4:F4"/>
    <mergeCell ref="G4:J4"/>
  </mergeCells>
  <pageMargins left="0.196527777777778" right="0.196527777777778" top="0.39374999999999999" bottom="0.39374999999999999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6"/>
  <sheetViews>
    <sheetView zoomScale="80" zoomScaleNormal="80" workbookViewId="0">
      <selection activeCell="O29" sqref="O29"/>
    </sheetView>
  </sheetViews>
  <sheetFormatPr defaultColWidth="8.5546875" defaultRowHeight="14.4" x14ac:dyDescent="0.3"/>
  <cols>
    <col min="1" max="1" width="4.33203125" customWidth="1"/>
    <col min="2" max="2" width="4.6640625" customWidth="1"/>
    <col min="3" max="3" width="30.88671875" customWidth="1"/>
    <col min="4" max="4" width="13.33203125" customWidth="1"/>
    <col min="5" max="5" width="9.109375" customWidth="1"/>
    <col min="6" max="6" width="10" customWidth="1"/>
    <col min="7" max="7" width="5.6640625" customWidth="1"/>
    <col min="8" max="8" width="12.44140625" style="202" bestFit="1" customWidth="1"/>
    <col min="9" max="9" width="9.44140625" customWidth="1"/>
    <col min="10" max="10" width="4.5546875" customWidth="1"/>
    <col min="12" max="12" width="10" customWidth="1"/>
  </cols>
  <sheetData>
    <row r="2" spans="2:8" ht="15.6" x14ac:dyDescent="0.3">
      <c r="B2" s="178" t="s">
        <v>79</v>
      </c>
      <c r="C2" s="179"/>
      <c r="D2" s="179"/>
      <c r="E2" s="179"/>
    </row>
    <row r="4" spans="2:8" x14ac:dyDescent="0.3">
      <c r="B4" s="180"/>
      <c r="C4" s="181" t="s">
        <v>33</v>
      </c>
      <c r="D4" s="182" t="s">
        <v>80</v>
      </c>
      <c r="E4" s="182" t="s">
        <v>81</v>
      </c>
      <c r="F4" s="183" t="s">
        <v>82</v>
      </c>
    </row>
    <row r="5" spans="2:8" x14ac:dyDescent="0.3">
      <c r="B5" s="184">
        <v>1</v>
      </c>
      <c r="C5" s="185" t="s">
        <v>43</v>
      </c>
      <c r="D5" s="186">
        <v>100</v>
      </c>
      <c r="E5" s="87" t="s">
        <v>83</v>
      </c>
      <c r="F5" s="187">
        <v>0</v>
      </c>
      <c r="H5" s="202">
        <v>23000</v>
      </c>
    </row>
    <row r="6" spans="2:8" x14ac:dyDescent="0.3">
      <c r="B6" s="184">
        <v>2</v>
      </c>
      <c r="C6" s="188" t="s">
        <v>56</v>
      </c>
      <c r="D6" s="186">
        <v>92.18</v>
      </c>
      <c r="E6" s="87" t="s">
        <v>83</v>
      </c>
      <c r="F6" s="187">
        <v>0</v>
      </c>
      <c r="H6" s="202">
        <f>+H5</f>
        <v>23000</v>
      </c>
    </row>
    <row r="7" spans="2:8" x14ac:dyDescent="0.3">
      <c r="B7" s="184">
        <v>3</v>
      </c>
      <c r="C7" s="188" t="s">
        <v>38</v>
      </c>
      <c r="D7" s="186">
        <v>92</v>
      </c>
      <c r="E7" s="87" t="s">
        <v>83</v>
      </c>
      <c r="F7" s="187">
        <v>0</v>
      </c>
      <c r="H7" s="202">
        <f>+H6</f>
        <v>23000</v>
      </c>
    </row>
    <row r="8" spans="2:8" x14ac:dyDescent="0.3">
      <c r="B8" s="184">
        <v>4</v>
      </c>
      <c r="C8" s="188" t="s">
        <v>57</v>
      </c>
      <c r="D8" s="186">
        <v>90</v>
      </c>
      <c r="E8" s="87" t="s">
        <v>83</v>
      </c>
      <c r="F8" s="187">
        <v>0</v>
      </c>
      <c r="H8" s="202">
        <f>+H7</f>
        <v>23000</v>
      </c>
    </row>
    <row r="9" spans="2:8" x14ac:dyDescent="0.3">
      <c r="B9" s="184">
        <v>5</v>
      </c>
      <c r="C9" s="188" t="s">
        <v>41</v>
      </c>
      <c r="D9" s="186">
        <v>88.52</v>
      </c>
      <c r="E9" s="87" t="s">
        <v>83</v>
      </c>
      <c r="F9" s="187">
        <v>0</v>
      </c>
      <c r="H9" s="202">
        <f>+H8</f>
        <v>23000</v>
      </c>
    </row>
    <row r="10" spans="2:8" x14ac:dyDescent="0.3">
      <c r="B10" s="184">
        <v>6</v>
      </c>
      <c r="C10" s="188" t="s">
        <v>67</v>
      </c>
      <c r="D10" s="186">
        <v>79.28</v>
      </c>
      <c r="E10" s="106" t="s">
        <v>86</v>
      </c>
      <c r="F10" s="187">
        <v>0</v>
      </c>
      <c r="H10" s="202">
        <v>17000</v>
      </c>
    </row>
    <row r="11" spans="2:8" x14ac:dyDescent="0.3">
      <c r="B11" s="184">
        <v>7</v>
      </c>
      <c r="C11" s="188" t="s">
        <v>54</v>
      </c>
      <c r="D11" s="186">
        <v>77.44</v>
      </c>
      <c r="E11" s="106" t="s">
        <v>86</v>
      </c>
      <c r="F11" s="187">
        <v>0</v>
      </c>
      <c r="H11" s="202">
        <f>+H10</f>
        <v>17000</v>
      </c>
    </row>
    <row r="12" spans="2:8" x14ac:dyDescent="0.3">
      <c r="B12" s="184">
        <v>8</v>
      </c>
      <c r="C12" s="188" t="s">
        <v>50</v>
      </c>
      <c r="D12" s="186">
        <v>77.08</v>
      </c>
      <c r="E12" s="106" t="s">
        <v>86</v>
      </c>
      <c r="F12" s="187">
        <v>0</v>
      </c>
      <c r="H12" s="202">
        <f t="shared" ref="H12:H18" si="0">+H11</f>
        <v>17000</v>
      </c>
    </row>
    <row r="13" spans="2:8" x14ac:dyDescent="0.3">
      <c r="B13" s="184">
        <v>9</v>
      </c>
      <c r="C13" s="188" t="s">
        <v>48</v>
      </c>
      <c r="D13" s="186">
        <v>76</v>
      </c>
      <c r="E13" s="106" t="s">
        <v>86</v>
      </c>
      <c r="F13" s="187">
        <v>0</v>
      </c>
      <c r="H13" s="202">
        <f t="shared" si="0"/>
        <v>17000</v>
      </c>
    </row>
    <row r="14" spans="2:8" x14ac:dyDescent="0.3">
      <c r="B14" s="184">
        <v>10</v>
      </c>
      <c r="C14" s="188" t="s">
        <v>45</v>
      </c>
      <c r="D14" s="186">
        <v>71</v>
      </c>
      <c r="E14" s="106" t="s">
        <v>86</v>
      </c>
      <c r="F14" s="187">
        <v>0</v>
      </c>
      <c r="H14" s="202">
        <f t="shared" si="0"/>
        <v>17000</v>
      </c>
    </row>
    <row r="15" spans="2:8" x14ac:dyDescent="0.3">
      <c r="B15" s="184">
        <v>11</v>
      </c>
      <c r="C15" s="188" t="s">
        <v>52</v>
      </c>
      <c r="D15" s="186">
        <v>66.540000000000006</v>
      </c>
      <c r="E15" s="106" t="s">
        <v>86</v>
      </c>
      <c r="F15" s="187">
        <v>0</v>
      </c>
      <c r="H15" s="202">
        <f t="shared" si="0"/>
        <v>17000</v>
      </c>
    </row>
    <row r="16" spans="2:8" x14ac:dyDescent="0.3">
      <c r="B16" s="184">
        <v>12</v>
      </c>
      <c r="C16" s="188" t="s">
        <v>58</v>
      </c>
      <c r="D16" s="186">
        <v>64.48</v>
      </c>
      <c r="E16" s="106" t="s">
        <v>86</v>
      </c>
      <c r="F16" s="187">
        <v>0</v>
      </c>
      <c r="H16" s="202">
        <f t="shared" si="0"/>
        <v>17000</v>
      </c>
    </row>
    <row r="17" spans="2:8" x14ac:dyDescent="0.3">
      <c r="B17" s="184">
        <v>13</v>
      </c>
      <c r="C17" s="188" t="s">
        <v>59</v>
      </c>
      <c r="D17" s="186">
        <v>62.04</v>
      </c>
      <c r="E17" s="106" t="s">
        <v>86</v>
      </c>
      <c r="F17" s="187">
        <v>0</v>
      </c>
      <c r="H17" s="202">
        <f t="shared" si="0"/>
        <v>17000</v>
      </c>
    </row>
    <row r="18" spans="2:8" x14ac:dyDescent="0.3">
      <c r="B18" s="184">
        <v>14</v>
      </c>
      <c r="C18" s="188" t="s">
        <v>60</v>
      </c>
      <c r="D18" s="186">
        <v>61.5</v>
      </c>
      <c r="E18" s="106" t="s">
        <v>86</v>
      </c>
      <c r="F18" s="187">
        <v>0</v>
      </c>
      <c r="H18" s="202">
        <f t="shared" si="0"/>
        <v>17000</v>
      </c>
    </row>
    <row r="19" spans="2:8" x14ac:dyDescent="0.3">
      <c r="B19" s="184">
        <v>15</v>
      </c>
      <c r="C19" s="188" t="s">
        <v>63</v>
      </c>
      <c r="D19" s="186">
        <v>53.24</v>
      </c>
      <c r="E19" s="121" t="s">
        <v>88</v>
      </c>
      <c r="F19" s="187">
        <v>0</v>
      </c>
      <c r="H19" s="202">
        <f>+H18/2</f>
        <v>8500</v>
      </c>
    </row>
    <row r="20" spans="2:8" x14ac:dyDescent="0.3">
      <c r="B20" s="184">
        <v>16</v>
      </c>
      <c r="C20" s="188" t="s">
        <v>91</v>
      </c>
      <c r="D20" s="186">
        <v>50</v>
      </c>
      <c r="E20" s="121" t="s">
        <v>88</v>
      </c>
      <c r="F20" s="187">
        <v>0</v>
      </c>
      <c r="H20" s="202">
        <f>+H19</f>
        <v>8500</v>
      </c>
    </row>
    <row r="21" spans="2:8" x14ac:dyDescent="0.3">
      <c r="B21" s="184">
        <v>17</v>
      </c>
      <c r="C21" s="188" t="s">
        <v>62</v>
      </c>
      <c r="D21" s="186">
        <v>47</v>
      </c>
      <c r="E21" s="112" t="s">
        <v>90</v>
      </c>
      <c r="F21" s="187">
        <v>0</v>
      </c>
      <c r="H21" s="202">
        <v>3000</v>
      </c>
    </row>
    <row r="22" spans="2:8" x14ac:dyDescent="0.3">
      <c r="B22" s="184">
        <v>18</v>
      </c>
      <c r="C22" s="188" t="s">
        <v>55</v>
      </c>
      <c r="D22" s="186">
        <v>44.68</v>
      </c>
      <c r="E22" s="112" t="s">
        <v>90</v>
      </c>
      <c r="F22" s="187">
        <v>0</v>
      </c>
      <c r="H22" s="202">
        <f>+H21</f>
        <v>3000</v>
      </c>
    </row>
    <row r="23" spans="2:8" x14ac:dyDescent="0.3">
      <c r="B23" s="184">
        <v>19</v>
      </c>
      <c r="C23" s="188" t="s">
        <v>65</v>
      </c>
      <c r="D23" s="186">
        <v>43</v>
      </c>
      <c r="E23" s="112" t="s">
        <v>90</v>
      </c>
      <c r="F23" s="187">
        <v>0</v>
      </c>
      <c r="H23" s="202">
        <f>+H22</f>
        <v>3000</v>
      </c>
    </row>
    <row r="24" spans="2:8" x14ac:dyDescent="0.3">
      <c r="F24" s="175"/>
    </row>
    <row r="25" spans="2:8" x14ac:dyDescent="0.3">
      <c r="B25" s="189">
        <v>20</v>
      </c>
      <c r="C25" s="190" t="s">
        <v>68</v>
      </c>
      <c r="D25" s="57">
        <v>47.66</v>
      </c>
      <c r="E25" s="112" t="s">
        <v>90</v>
      </c>
      <c r="F25" s="187">
        <v>0</v>
      </c>
      <c r="H25" s="202">
        <f>+H23</f>
        <v>3000</v>
      </c>
    </row>
    <row r="26" spans="2:8" x14ac:dyDescent="0.3">
      <c r="B26" s="191">
        <v>21</v>
      </c>
      <c r="C26" s="188" t="s">
        <v>70</v>
      </c>
      <c r="D26" s="80">
        <v>33</v>
      </c>
      <c r="E26" s="192" t="s">
        <v>47</v>
      </c>
      <c r="F26" s="187">
        <v>0</v>
      </c>
    </row>
    <row r="27" spans="2:8" x14ac:dyDescent="0.3">
      <c r="B27" s="193">
        <v>22</v>
      </c>
      <c r="C27" s="194" t="s">
        <v>92</v>
      </c>
      <c r="D27" s="163">
        <v>41.26</v>
      </c>
      <c r="E27" s="195" t="s">
        <v>47</v>
      </c>
      <c r="F27" s="187">
        <v>0</v>
      </c>
    </row>
    <row r="28" spans="2:8" x14ac:dyDescent="0.3">
      <c r="F28" s="175"/>
    </row>
    <row r="29" spans="2:8" x14ac:dyDescent="0.3">
      <c r="C29" s="196" t="s">
        <v>93</v>
      </c>
      <c r="D29" s="197">
        <v>3208500</v>
      </c>
      <c r="F29" s="198"/>
      <c r="G29" s="199"/>
    </row>
    <row r="30" spans="2:8" x14ac:dyDescent="0.3">
      <c r="C30" s="200" t="s">
        <v>94</v>
      </c>
      <c r="D30" s="197">
        <v>1422000</v>
      </c>
      <c r="F30" s="175"/>
    </row>
    <row r="31" spans="2:8" x14ac:dyDescent="0.3">
      <c r="C31" s="201" t="s">
        <v>95</v>
      </c>
      <c r="D31" s="197">
        <f>+D29-D30</f>
        <v>1786500</v>
      </c>
      <c r="F31" s="198"/>
      <c r="G31" s="199"/>
    </row>
    <row r="33" spans="3:8" x14ac:dyDescent="0.3">
      <c r="C33" t="s">
        <v>84</v>
      </c>
      <c r="D33" s="87" t="s">
        <v>83</v>
      </c>
      <c r="H33" s="202">
        <f>SUM(H5:H32)</f>
        <v>297000</v>
      </c>
    </row>
    <row r="34" spans="3:8" x14ac:dyDescent="0.3">
      <c r="C34" t="s">
        <v>85</v>
      </c>
      <c r="D34" s="106" t="s">
        <v>86</v>
      </c>
    </row>
    <row r="35" spans="3:8" x14ac:dyDescent="0.3">
      <c r="C35" t="s">
        <v>87</v>
      </c>
      <c r="D35" s="121" t="s">
        <v>88</v>
      </c>
      <c r="H35" s="202">
        <f>+H33*6</f>
        <v>1782000</v>
      </c>
    </row>
    <row r="36" spans="3:8" x14ac:dyDescent="0.3">
      <c r="C36" t="s">
        <v>89</v>
      </c>
      <c r="D36" s="112" t="s">
        <v>90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8358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hodnocení sezona 24-25</vt:lpstr>
      <vt:lpstr>finance 25-26</vt:lpstr>
      <vt:lpstr>'hodnocení sezona 24-25'!Oblast_tisku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Radim</dc:creator>
  <dc:description/>
  <cp:lastModifiedBy>Honza</cp:lastModifiedBy>
  <cp:revision>135</cp:revision>
  <cp:lastPrinted>2019-05-14T18:11:50Z</cp:lastPrinted>
  <dcterms:created xsi:type="dcterms:W3CDTF">2018-06-26T19:30:21Z</dcterms:created>
  <dcterms:modified xsi:type="dcterms:W3CDTF">2025-06-27T05:16:18Z</dcterms:modified>
  <dc:language>cs-CZ</dc:language>
</cp:coreProperties>
</file>